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nete\Desktop\"/>
    </mc:Choice>
  </mc:AlternateContent>
  <xr:revisionPtr revIDLastSave="0" documentId="8_{E24E141C-39EB-485D-BBF2-3377121ECD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" sheetId="7" r:id="rId1"/>
    <sheet name="ST Rolly Detailed Budget" sheetId="1" r:id="rId2"/>
    <sheet name="Activities Allocation" sheetId="6" r:id="rId3"/>
  </sheets>
  <definedNames>
    <definedName name="_xlnm._FilterDatabase" localSheetId="2" hidden="1">'Activities Allocation'!$A$4:$L$31</definedName>
    <definedName name="_xlnm.Print_Area" localSheetId="1">'ST Rolly Detailed Budget'!$B$7:$G$42</definedName>
    <definedName name="_xlnm.Print_Area">#REF!</definedName>
    <definedName name="_xlnm.Print_Titles">#N/A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7" l="1"/>
  <c r="C7" i="7"/>
  <c r="C6" i="7"/>
  <c r="C5" i="7"/>
  <c r="C4" i="7"/>
  <c r="C3" i="7"/>
  <c r="C2" i="7"/>
  <c r="H42" i="1"/>
  <c r="B13" i="7"/>
  <c r="B12" i="7"/>
  <c r="B11" i="7" s="1"/>
  <c r="B9" i="7"/>
  <c r="B7" i="7"/>
  <c r="I8" i="1"/>
  <c r="H8" i="1"/>
  <c r="I12" i="1"/>
  <c r="H12" i="1"/>
  <c r="I9" i="1"/>
  <c r="H9" i="1"/>
  <c r="B6" i="7"/>
  <c r="B5" i="7"/>
  <c r="B4" i="7"/>
  <c r="B3" i="7"/>
  <c r="B2" i="7"/>
  <c r="B8" i="7" s="1"/>
  <c r="B10" i="7" s="1"/>
  <c r="B15" i="7" s="1"/>
  <c r="I40" i="1"/>
  <c r="I39" i="1"/>
  <c r="I38" i="1"/>
  <c r="I37" i="1"/>
  <c r="I36" i="1"/>
  <c r="H40" i="1"/>
  <c r="H39" i="1"/>
  <c r="H38" i="1"/>
  <c r="H37" i="1"/>
  <c r="H36" i="1"/>
  <c r="H35" i="1" s="1"/>
  <c r="E26" i="6"/>
  <c r="H26" i="6"/>
  <c r="I26" i="6" s="1"/>
  <c r="E21" i="6"/>
  <c r="E22" i="6"/>
  <c r="H22" i="6" s="1"/>
  <c r="I22" i="6" s="1"/>
  <c r="H33" i="1"/>
  <c r="I33" i="1" s="1"/>
  <c r="H17" i="6"/>
  <c r="E17" i="6"/>
  <c r="I17" i="6" s="1"/>
  <c r="E9" i="6"/>
  <c r="H9" i="6" s="1"/>
  <c r="I9" i="6" s="1"/>
  <c r="H10" i="6"/>
  <c r="I10" i="6" s="1"/>
  <c r="H8" i="6"/>
  <c r="I8" i="6" s="1"/>
  <c r="I19" i="6"/>
  <c r="H31" i="6"/>
  <c r="I31" i="6" s="1"/>
  <c r="H30" i="6"/>
  <c r="I30" i="6" s="1"/>
  <c r="H29" i="6"/>
  <c r="H27" i="6"/>
  <c r="I27" i="6" s="1"/>
  <c r="H25" i="6"/>
  <c r="I25" i="6" s="1"/>
  <c r="H23" i="6"/>
  <c r="I23" i="6" s="1"/>
  <c r="H21" i="6"/>
  <c r="I21" i="6" s="1"/>
  <c r="H20" i="6"/>
  <c r="I20" i="6" s="1"/>
  <c r="H19" i="6"/>
  <c r="H16" i="6"/>
  <c r="I16" i="6" s="1"/>
  <c r="H15" i="6"/>
  <c r="I15" i="6" s="1"/>
  <c r="H14" i="6"/>
  <c r="I14" i="6" s="1"/>
  <c r="H13" i="6"/>
  <c r="H12" i="6"/>
  <c r="I12" i="6" s="1"/>
  <c r="H7" i="6"/>
  <c r="I7" i="6" s="1"/>
  <c r="H6" i="6"/>
  <c r="I6" i="6" s="1"/>
  <c r="H5" i="6"/>
  <c r="H30" i="1"/>
  <c r="I30" i="1" s="1"/>
  <c r="I35" i="1" l="1"/>
  <c r="H28" i="6"/>
  <c r="H32" i="6" s="1"/>
  <c r="I29" i="6"/>
  <c r="H24" i="6"/>
  <c r="H18" i="6"/>
  <c r="I18" i="6"/>
  <c r="I28" i="6"/>
  <c r="I32" i="6" s="1"/>
  <c r="I24" i="6"/>
  <c r="H11" i="6"/>
  <c r="I13" i="6"/>
  <c r="I11" i="6" s="1"/>
  <c r="H4" i="6"/>
  <c r="I5" i="6"/>
  <c r="I4" i="6" s="1"/>
  <c r="H34" i="1"/>
  <c r="I34" i="1" s="1"/>
  <c r="H32" i="1"/>
  <c r="I32" i="1" s="1"/>
  <c r="H31" i="1"/>
  <c r="I31" i="1" s="1"/>
  <c r="H29" i="1"/>
  <c r="H27" i="1"/>
  <c r="I27" i="1" s="1"/>
  <c r="H26" i="1"/>
  <c r="I26" i="1" s="1"/>
  <c r="H25" i="1"/>
  <c r="I25" i="1" s="1"/>
  <c r="H24" i="1"/>
  <c r="H15" i="1"/>
  <c r="I15" i="1" s="1"/>
  <c r="I24" i="1" l="1"/>
  <c r="H23" i="1"/>
  <c r="I29" i="1"/>
  <c r="H28" i="1"/>
  <c r="I28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4" i="1"/>
  <c r="I14" i="1" s="1"/>
  <c r="H13" i="1"/>
  <c r="I13" i="1" s="1"/>
  <c r="H11" i="1"/>
  <c r="I11" i="1" s="1"/>
  <c r="H10" i="1"/>
  <c r="I23" i="1" l="1"/>
  <c r="I10" i="1"/>
  <c r="I42" i="1" s="1"/>
  <c r="B14" i="7"/>
  <c r="D8" i="7" l="1"/>
  <c r="D9" i="7" l="1"/>
  <c r="D10" i="7" s="1"/>
  <c r="E11" i="7" l="1"/>
  <c r="E10" i="7"/>
  <c r="B17" i="7"/>
  <c r="E14" i="7"/>
  <c r="E1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Rhinadel Canete</author>
  </authors>
  <commentList>
    <comment ref="E5" authorId="0" shapeId="0" xr:uid="{C0DDAD5E-9524-4BB7-B955-A1B6CF346004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</t>
        </r>
      </text>
    </comment>
    <comment ref="E6" authorId="0" shapeId="0" xr:uid="{28F77B5A-36C4-4309-987A-8CD9E1920407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Mobilization Cost and monitoring of Participants</t>
        </r>
      </text>
    </comment>
    <comment ref="E7" authorId="0" shapeId="0" xr:uid="{4E96D1DB-D230-44AF-BE95-F7F39AE7D687}">
      <text>
        <r>
          <rPr>
            <b/>
            <sz val="9"/>
            <color indexed="81"/>
            <rFont val="Tahoma"/>
            <family val="2"/>
          </rPr>
          <t xml:space="preserve">Rhinadel Canete
</t>
        </r>
        <r>
          <rPr>
            <sz val="9"/>
            <color indexed="81"/>
            <rFont val="Tahoma"/>
            <family val="2"/>
          </rPr>
          <t xml:space="preserve">Rate for workers based on average LGU rates </t>
        </r>
      </text>
    </comment>
    <comment ref="E8" authorId="0" shapeId="0" xr:uid="{1364BF9B-DC5E-407E-B460-6A2F5B4088C4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Procurement of CFS Kits and Delivery Cost</t>
        </r>
      </text>
    </comment>
    <comment ref="E9" authorId="0" shapeId="0" xr:uid="{913E4CEE-CD6D-4601-8C55-AFBDF0E95BD9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includes meals for children
transportation of Facilitator
Meals and Assistance Fee</t>
        </r>
      </text>
    </comment>
    <comment ref="E10" authorId="0" shapeId="0" xr:uid="{4B95B38D-40D3-4F43-AF37-2FE0C1897DE9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Includes meals, internet cost or service rendered for debriefing</t>
        </r>
      </text>
    </comment>
    <comment ref="E12" authorId="0" shapeId="0" xr:uid="{300D088E-52A5-4F32-A9BA-350CCE7A173E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</t>
        </r>
      </text>
    </comment>
    <comment ref="E13" authorId="0" shapeId="0" xr:uid="{D937B744-3A37-4D8E-A3C7-D4DEFBCD0ACC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Mobilization Cost and monitoring of Participants</t>
        </r>
      </text>
    </comment>
    <comment ref="E15" authorId="0" shapeId="0" xr:uid="{3784C1A8-4F98-4BB7-9F0D-60A63B31BD25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Mobilization Cost</t>
        </r>
      </text>
    </comment>
    <comment ref="E17" authorId="0" shapeId="0" xr:uid="{8B971C95-DCF6-4EE2-A967-E4D293165C1F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includes meals for children,
transportation,Meals and  Payment for LSA </t>
        </r>
      </text>
    </comment>
    <comment ref="E19" authorId="0" shapeId="0" xr:uid="{0773227B-A330-445B-98A8-7A77A950A2EA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</t>
        </r>
      </text>
    </comment>
    <comment ref="E20" authorId="0" shapeId="0" xr:uid="{93B7CCAF-86B9-4690-962A-782CD364311C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</t>
        </r>
      </text>
    </comment>
    <comment ref="E21" authorId="0" shapeId="0" xr:uid="{45E4E309-6A59-4D6B-B21F-D22822F2512E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Mobilization Cost and Validation of Livelihood proporal from beneficiaries, printing of Beneficiary Cards</t>
        </r>
      </text>
    </comment>
    <comment ref="E22" authorId="0" shapeId="0" xr:uid="{FBB23F3A-F54F-41D2-A5A4-C9E31D80FBD6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includes meals for children,
transportation,Meals and  Payment for LSA </t>
        </r>
      </text>
    </comment>
    <comment ref="E25" authorId="0" shapeId="0" xr:uid="{A0FE1959-B043-4A95-AA18-1D1EF7A1E7D0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</t>
        </r>
      </text>
    </comment>
    <comment ref="E26" authorId="0" shapeId="0" xr:uid="{24B0D2F6-AD52-48D9-BB4B-B9BF2F018880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includes venue, accommodation, transportation and meals</t>
        </r>
      </text>
    </comment>
    <comment ref="E27" authorId="0" shapeId="0" xr:uid="{D83E1A24-3704-4D9D-9330-223E52F51F49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Procurement of CFS Kits and Delivery Cost</t>
        </r>
      </text>
    </comment>
    <comment ref="E29" authorId="0" shapeId="0" xr:uid="{52BA271E-12AD-453C-BF64-74D6F95DB6E8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</t>
        </r>
      </text>
    </comment>
    <comment ref="E30" authorId="0" shapeId="0" xr:uid="{ACAB78CD-002A-4746-885D-146515FD8BB1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 accomodation</t>
        </r>
      </text>
    </comment>
    <comment ref="E31" authorId="0" shapeId="0" xr:uid="{32706B21-37F2-441E-B0A7-7E7D94F51C7D}">
      <text>
        <r>
          <rPr>
            <b/>
            <sz val="9"/>
            <color indexed="81"/>
            <rFont val="Tahoma"/>
            <family val="2"/>
          </rPr>
          <t>Rhinadel Canete:</t>
        </r>
        <r>
          <rPr>
            <sz val="9"/>
            <color indexed="81"/>
            <rFont val="Tahoma"/>
            <family val="2"/>
          </rPr>
          <t xml:space="preserve">
Including meals and Transportation Cost</t>
        </r>
      </text>
    </comment>
  </commentList>
</comments>
</file>

<file path=xl/sharedStrings.xml><?xml version="1.0" encoding="utf-8"?>
<sst xmlns="http://schemas.openxmlformats.org/spreadsheetml/2006/main" count="197" uniqueCount="108">
  <si>
    <t>Activity %</t>
  </si>
  <si>
    <t>Implementation %</t>
  </si>
  <si>
    <t>Over All %</t>
  </si>
  <si>
    <t>Phase 1: Immediate Shelter intervention through Cash-For-Work and Psychosocial sessions </t>
  </si>
  <si>
    <t>Phase 2: Replacement of Learning Materials and Support to Engagement of Learning Support Aides </t>
  </si>
  <si>
    <t>Phase 3: Support to Livelihood Recovery </t>
  </si>
  <si>
    <t>Phase 4: Strengthening the Capacity of Local Government in implementing Child Protection in Emergency (CPiE) </t>
  </si>
  <si>
    <t>Monitoring and Evaluation</t>
  </si>
  <si>
    <t>Other Direct Cost</t>
  </si>
  <si>
    <t>TOTAL Activity Cost</t>
  </si>
  <si>
    <t>Shared Program Cost</t>
  </si>
  <si>
    <t>TOTAL PROGRAM COST</t>
  </si>
  <si>
    <t>TOTAL PERSONNEL COST INCLUDING FRINGE BENEFITS</t>
  </si>
  <si>
    <t>Level of Efforts (Country Office)</t>
  </si>
  <si>
    <t>Direct Staff</t>
  </si>
  <si>
    <t>Indirect Cost (NICRA) (X%)</t>
  </si>
  <si>
    <t>BUDGET</t>
  </si>
  <si>
    <t>(-) Over/ (+) Under Budget</t>
  </si>
  <si>
    <t>`</t>
  </si>
  <si>
    <t>Project Name</t>
  </si>
  <si>
    <r>
      <t>Post Disaster Recovery on Education, Livelihood and Child Protection</t>
    </r>
    <r>
      <rPr>
        <sz val="11"/>
        <rFont val="Calibri"/>
        <family val="2"/>
      </rPr>
      <t> </t>
    </r>
  </si>
  <si>
    <t>Organization Prime</t>
  </si>
  <si>
    <t>ChildFund Philippines</t>
  </si>
  <si>
    <t>Duration</t>
  </si>
  <si>
    <t>6 Months</t>
  </si>
  <si>
    <t>Project Location</t>
  </si>
  <si>
    <t>Pili, Camarines Sur</t>
  </si>
  <si>
    <t>FOREX (PHP/1USD)</t>
  </si>
  <si>
    <t>Number of units</t>
  </si>
  <si>
    <t>/unit</t>
  </si>
  <si>
    <t>unit cost</t>
  </si>
  <si>
    <t>duration</t>
  </si>
  <si>
    <t>type</t>
  </si>
  <si>
    <t>PHP</t>
  </si>
  <si>
    <t>USD</t>
  </si>
  <si>
    <t>Personnel (Name and Role Project)</t>
  </si>
  <si>
    <t xml:space="preserve">Project staff/Direct personnel </t>
  </si>
  <si>
    <t>Project Coordinator (100%)</t>
  </si>
  <si>
    <t>Staff</t>
  </si>
  <si>
    <t>/months</t>
  </si>
  <si>
    <t>Finance and Admin Assistant (100%)</t>
  </si>
  <si>
    <t>Level of Effort/Country Office Staff</t>
  </si>
  <si>
    <t>Country Director (1% LOE)</t>
  </si>
  <si>
    <t>Program &amp; Sponsorship Director (2% LOE)</t>
  </si>
  <si>
    <t>Partnership Portfolio Manager (10% LOE)</t>
  </si>
  <si>
    <t>Program Specialist - Child Protection (20% LOE)</t>
  </si>
  <si>
    <t>Partnership Portfolio Officer (30% LOE)</t>
  </si>
  <si>
    <t>Program Specialist - Education (20% LOE)</t>
  </si>
  <si>
    <t>Program Specialist - DRM (50% LOE)</t>
  </si>
  <si>
    <t>MEAL Officer (10% LOE)</t>
  </si>
  <si>
    <t>HR and Administration Support Specialist (5% LOE)</t>
  </si>
  <si>
    <t>Finance Officer (5% LOE)</t>
  </si>
  <si>
    <t>Supplies and Office Expenses</t>
  </si>
  <si>
    <t>Laptop Computers</t>
  </si>
  <si>
    <t>unit</t>
  </si>
  <si>
    <t>/lump</t>
  </si>
  <si>
    <t>Cell Phone and Communication Costs</t>
  </si>
  <si>
    <t>/month</t>
  </si>
  <si>
    <t>Postage</t>
  </si>
  <si>
    <t>Bank charge</t>
  </si>
  <si>
    <t>Other Indirect Cost</t>
  </si>
  <si>
    <t>Occupancy</t>
  </si>
  <si>
    <t>Service cost - BPOI (Payroll System)</t>
  </si>
  <si>
    <t>safety and security</t>
  </si>
  <si>
    <t>Telephone and Internet</t>
  </si>
  <si>
    <t>Office supplies</t>
  </si>
  <si>
    <t>Audits</t>
  </si>
  <si>
    <t>service</t>
  </si>
  <si>
    <t>lump</t>
  </si>
  <si>
    <t>Direct Implementation Cost</t>
  </si>
  <si>
    <t>Indirect Cost (NICRA)</t>
  </si>
  <si>
    <t>TOTAL COSTS</t>
  </si>
  <si>
    <t>Series of Coordination Meetings </t>
  </si>
  <si>
    <t>meeting</t>
  </si>
  <si>
    <t>month</t>
  </si>
  <si>
    <t>Field Selection and Validation of CFW participants </t>
  </si>
  <si>
    <t>Conduct of Cash-For-Work for immediate Shelter Repair </t>
  </si>
  <si>
    <t>workers</t>
  </si>
  <si>
    <t>days</t>
  </si>
  <si>
    <t>Purchase of PFA materials </t>
  </si>
  <si>
    <t>set</t>
  </si>
  <si>
    <t>Psychosocial Sessions for Children </t>
  </si>
  <si>
    <t>children</t>
  </si>
  <si>
    <t>Debriefing Session with Facilitators </t>
  </si>
  <si>
    <t>person</t>
  </si>
  <si>
    <t>Series of Coordination Meetings with DepEd  </t>
  </si>
  <si>
    <t>Identification and validation of student's replacement of Learning materials  </t>
  </si>
  <si>
    <t>Reproduction of learning modules </t>
  </si>
  <si>
    <t>students</t>
  </si>
  <si>
    <t>modules</t>
  </si>
  <si>
    <t>Selection and hiring of 10 Learning Support Aides (LSA) </t>
  </si>
  <si>
    <t>Orientation and capacitation of Learning Support Aide’s andMOA signing with DepEd </t>
  </si>
  <si>
    <t>session</t>
  </si>
  <si>
    <t>Weekly session of with LSA </t>
  </si>
  <si>
    <t>weeks</t>
  </si>
  <si>
    <t>Series of Coordination meetings </t>
  </si>
  <si>
    <t>Feasibility and Market Assessments </t>
  </si>
  <si>
    <t>Identification and Validation of Livelihood Assets</t>
  </si>
  <si>
    <t>Orientation and Capacity Training on Livelihoods</t>
  </si>
  <si>
    <t>participants</t>
  </si>
  <si>
    <t>Distribution of livelihood kits  </t>
  </si>
  <si>
    <t>Series of Coordination meeting with Local DRR and Social Welfare and Development Offices </t>
  </si>
  <si>
    <t>Series of capacity building activities on CPiE and CFS </t>
  </si>
  <si>
    <t>Procurement of CFS Kits </t>
  </si>
  <si>
    <t>Baseline Study</t>
  </si>
  <si>
    <t>Monthly Monitoring and Reporting</t>
  </si>
  <si>
    <t>Endline Study</t>
  </si>
  <si>
    <t>TOTAL 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</si>
</sst>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₱-464]* #,##0.00_-;\-[$₱-464]* #,##0.00_-;_-[$₱-464]* &quot;-&quot;??_-;_-@_-"/>
    <numFmt numFmtId="165" formatCode="[$₱-464]#,##0.00"/>
  </numFmts>
  <fonts count="30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i/>
      <u/>
      <sz val="10"/>
      <name val="Times New Roman"/>
      <family val="1"/>
    </font>
    <font>
      <sz val="10"/>
      <name val="Times New Roman"/>
      <family val="1"/>
    </font>
    <font>
      <i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u/>
      <sz val="10"/>
      <color rgb="FF000000"/>
      <name val="Times New Roman"/>
      <family val="1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u val="singleAccounting"/>
      <sz val="10"/>
      <color rgb="FF000000"/>
      <name val="Times New Roman"/>
      <family val="1"/>
    </font>
    <font>
      <b/>
      <u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0"/>
      <color rgb="FF000000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8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44" fontId="3" fillId="0" borderId="0" xfId="2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4" fontId="3" fillId="0" borderId="0" xfId="2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top" wrapText="1"/>
    </xf>
    <xf numFmtId="44" fontId="3" fillId="0" borderId="13" xfId="2" applyFont="1" applyFill="1" applyBorder="1" applyAlignment="1">
      <alignment horizontal="center" vertical="top" wrapText="1"/>
    </xf>
    <xf numFmtId="44" fontId="3" fillId="0" borderId="34" xfId="2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4" fontId="3" fillId="0" borderId="21" xfId="2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44" fontId="3" fillId="0" borderId="36" xfId="2" applyFont="1" applyFill="1" applyBorder="1" applyAlignment="1">
      <alignment horizontal="center" vertical="top" wrapText="1"/>
    </xf>
    <xf numFmtId="44" fontId="3" fillId="0" borderId="37" xfId="2" applyFont="1" applyFill="1" applyBorder="1" applyAlignment="1">
      <alignment horizontal="center" vertical="top" wrapText="1"/>
    </xf>
    <xf numFmtId="44" fontId="3" fillId="0" borderId="0" xfId="0" applyNumberFormat="1" applyFont="1" applyFill="1" applyBorder="1" applyAlignment="1">
      <alignment vertical="top" wrapText="1"/>
    </xf>
    <xf numFmtId="44" fontId="3" fillId="0" borderId="0" xfId="0" applyNumberFormat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35" xfId="0" applyFont="1" applyBorder="1" applyAlignment="1">
      <alignment vertical="top" wrapText="1"/>
    </xf>
    <xf numFmtId="0" fontId="11" fillId="0" borderId="36" xfId="0" applyFont="1" applyBorder="1" applyAlignment="1">
      <alignment vertical="top"/>
    </xf>
    <xf numFmtId="0" fontId="9" fillId="3" borderId="24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44" fontId="9" fillId="3" borderId="29" xfId="2" applyFont="1" applyFill="1" applyBorder="1" applyAlignment="1">
      <alignment horizontal="center" vertical="top" wrapText="1"/>
    </xf>
    <xf numFmtId="44" fontId="9" fillId="3" borderId="15" xfId="2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vertical="top" wrapText="1"/>
    </xf>
    <xf numFmtId="0" fontId="13" fillId="0" borderId="3" xfId="1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4" fontId="13" fillId="0" borderId="2" xfId="2" applyFont="1" applyFill="1" applyBorder="1" applyAlignment="1">
      <alignment horizontal="center" vertical="top" wrapText="1"/>
    </xf>
    <xf numFmtId="44" fontId="13" fillId="0" borderId="16" xfId="2" applyFont="1" applyFill="1" applyBorder="1" applyAlignment="1">
      <alignment horizontal="center" vertical="top" wrapText="1"/>
    </xf>
    <xf numFmtId="0" fontId="13" fillId="0" borderId="32" xfId="0" applyFont="1" applyFill="1" applyBorder="1" applyAlignment="1">
      <alignment vertical="top" wrapText="1"/>
    </xf>
    <xf numFmtId="0" fontId="13" fillId="0" borderId="2" xfId="2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2" applyNumberFormat="1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vertical="top" wrapText="1"/>
    </xf>
    <xf numFmtId="0" fontId="13" fillId="0" borderId="4" xfId="1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2" applyNumberFormat="1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44" fontId="13" fillId="0" borderId="0" xfId="2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vertical="top" wrapText="1"/>
    </xf>
    <xf numFmtId="0" fontId="13" fillId="0" borderId="43" xfId="0" applyFont="1" applyFill="1" applyBorder="1" applyAlignment="1">
      <alignment vertical="top" wrapText="1"/>
    </xf>
    <xf numFmtId="44" fontId="0" fillId="0" borderId="0" xfId="2" applyFont="1" applyFill="1" applyBorder="1" applyAlignment="1">
      <alignment horizontal="left" vertical="top"/>
    </xf>
    <xf numFmtId="9" fontId="14" fillId="0" borderId="0" xfId="3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44" fontId="15" fillId="0" borderId="0" xfId="2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44" fontId="0" fillId="0" borderId="27" xfId="2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44" fontId="0" fillId="0" borderId="45" xfId="2" applyFont="1" applyFill="1" applyBorder="1" applyAlignment="1">
      <alignment horizontal="left" vertical="top"/>
    </xf>
    <xf numFmtId="0" fontId="0" fillId="0" borderId="44" xfId="0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44" fontId="18" fillId="0" borderId="0" xfId="2" applyFont="1" applyFill="1" applyBorder="1" applyAlignment="1">
      <alignment horizontal="left" vertical="top"/>
    </xf>
    <xf numFmtId="43" fontId="18" fillId="0" borderId="0" xfId="1" applyFont="1" applyFill="1" applyBorder="1" applyAlignment="1">
      <alignment horizontal="left" vertical="top"/>
    </xf>
    <xf numFmtId="9" fontId="18" fillId="0" borderId="0" xfId="3" applyFont="1" applyFill="1" applyBorder="1" applyAlignment="1">
      <alignment horizontal="center" vertical="top"/>
    </xf>
    <xf numFmtId="0" fontId="19" fillId="4" borderId="12" xfId="0" applyFont="1" applyFill="1" applyBorder="1" applyAlignment="1">
      <alignment horizontal="left" vertical="top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3" xfId="0" quotePrefix="1" applyFont="1" applyFill="1" applyBorder="1" applyAlignment="1">
      <alignment horizontal="center" vertical="top" wrapText="1"/>
    </xf>
    <xf numFmtId="43" fontId="18" fillId="0" borderId="0" xfId="1" applyFont="1" applyFill="1" applyBorder="1" applyAlignment="1">
      <alignment vertical="top"/>
    </xf>
    <xf numFmtId="0" fontId="18" fillId="0" borderId="19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/>
    </xf>
    <xf numFmtId="44" fontId="18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18" fillId="5" borderId="19" xfId="0" applyFont="1" applyFill="1" applyBorder="1" applyAlignment="1">
      <alignment horizontal="left" vertical="center" wrapText="1"/>
    </xf>
    <xf numFmtId="0" fontId="18" fillId="5" borderId="3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top"/>
    </xf>
    <xf numFmtId="44" fontId="23" fillId="0" borderId="46" xfId="2" applyFont="1" applyFill="1" applyBorder="1" applyAlignment="1">
      <alignment horizontal="left" vertical="top"/>
    </xf>
    <xf numFmtId="9" fontId="14" fillId="0" borderId="9" xfId="3" applyFont="1" applyFill="1" applyBorder="1" applyAlignment="1">
      <alignment horizontal="center" vertical="top"/>
    </xf>
    <xf numFmtId="9" fontId="15" fillId="0" borderId="9" xfId="3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34" xfId="2" applyNumberFormat="1" applyFont="1" applyFill="1" applyBorder="1" applyAlignment="1">
      <alignment horizontal="center" vertical="top" wrapText="1"/>
    </xf>
    <xf numFmtId="164" fontId="3" fillId="0" borderId="21" xfId="2" applyNumberFormat="1" applyFont="1" applyFill="1" applyBorder="1" applyAlignment="1">
      <alignment horizontal="center" vertical="top" wrapText="1"/>
    </xf>
    <xf numFmtId="164" fontId="3" fillId="0" borderId="37" xfId="2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horizontal="center" vertical="top" wrapText="1"/>
    </xf>
    <xf numFmtId="164" fontId="9" fillId="3" borderId="15" xfId="2" applyNumberFormat="1" applyFont="1" applyFill="1" applyBorder="1" applyAlignment="1">
      <alignment horizontal="center" vertical="top" wrapText="1"/>
    </xf>
    <xf numFmtId="164" fontId="13" fillId="0" borderId="16" xfId="2" applyNumberFormat="1" applyFont="1" applyFill="1" applyBorder="1" applyAlignment="1">
      <alignment horizontal="center" vertical="top" wrapText="1"/>
    </xf>
    <xf numFmtId="164" fontId="13" fillId="0" borderId="17" xfId="2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vertical="top" wrapText="1"/>
    </xf>
    <xf numFmtId="164" fontId="13" fillId="0" borderId="0" xfId="2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center"/>
    </xf>
    <xf numFmtId="0" fontId="10" fillId="6" borderId="30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center" vertical="top" wrapText="1"/>
    </xf>
    <xf numFmtId="44" fontId="3" fillId="6" borderId="7" xfId="2" applyFont="1" applyFill="1" applyBorder="1" applyAlignment="1">
      <alignment horizontal="center" vertical="top" wrapText="1"/>
    </xf>
    <xf numFmtId="165" fontId="3" fillId="0" borderId="13" xfId="2" applyNumberFormat="1" applyFont="1" applyFill="1" applyBorder="1" applyAlignment="1">
      <alignment horizontal="right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165" fontId="3" fillId="0" borderId="36" xfId="2" applyNumberFormat="1" applyFont="1" applyFill="1" applyBorder="1" applyAlignment="1">
      <alignment horizontal="right" vertical="top" wrapText="1"/>
    </xf>
    <xf numFmtId="165" fontId="9" fillId="3" borderId="25" xfId="2" applyNumberFormat="1" applyFont="1" applyFill="1" applyBorder="1" applyAlignment="1">
      <alignment horizontal="center" vertical="top" wrapText="1"/>
    </xf>
    <xf numFmtId="165" fontId="3" fillId="6" borderId="6" xfId="2" applyNumberFormat="1" applyFont="1" applyFill="1" applyBorder="1" applyAlignment="1">
      <alignment horizontal="right" vertical="top" wrapText="1"/>
    </xf>
    <xf numFmtId="165" fontId="13" fillId="0" borderId="3" xfId="2" applyNumberFormat="1" applyFont="1" applyFill="1" applyBorder="1" applyAlignment="1">
      <alignment horizontal="right" vertical="top" wrapText="1"/>
    </xf>
    <xf numFmtId="165" fontId="13" fillId="0" borderId="4" xfId="2" applyNumberFormat="1" applyFont="1" applyFill="1" applyBorder="1" applyAlignment="1">
      <alignment horizontal="right" vertical="top" wrapText="1"/>
    </xf>
    <xf numFmtId="165" fontId="13" fillId="0" borderId="1" xfId="2" applyNumberFormat="1" applyFont="1" applyFill="1" applyBorder="1" applyAlignment="1">
      <alignment horizontal="right" vertical="top" wrapText="1"/>
    </xf>
    <xf numFmtId="165" fontId="3" fillId="0" borderId="0" xfId="2" applyNumberFormat="1" applyFont="1" applyFill="1" applyBorder="1" applyAlignment="1">
      <alignment vertical="top" wrapText="1"/>
    </xf>
    <xf numFmtId="165" fontId="13" fillId="0" borderId="0" xfId="2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43" fontId="3" fillId="0" borderId="0" xfId="1" applyFont="1" applyFill="1" applyBorder="1" applyAlignment="1">
      <alignment horizontal="center" vertical="top" wrapText="1"/>
    </xf>
    <xf numFmtId="0" fontId="22" fillId="6" borderId="19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3" xfId="0" quotePrefix="1" applyFont="1" applyFill="1" applyBorder="1" applyAlignment="1">
      <alignment horizontal="center" vertical="top" wrapText="1"/>
    </xf>
    <xf numFmtId="43" fontId="19" fillId="4" borderId="42" xfId="1" applyFont="1" applyFill="1" applyBorder="1" applyAlignment="1">
      <alignment horizontal="center" vertical="center" wrapText="1"/>
    </xf>
    <xf numFmtId="43" fontId="20" fillId="6" borderId="3" xfId="1" applyFont="1" applyFill="1" applyBorder="1" applyAlignment="1">
      <alignment horizontal="center" vertical="top" wrapText="1"/>
    </xf>
    <xf numFmtId="43" fontId="21" fillId="5" borderId="3" xfId="1" applyFont="1" applyFill="1" applyBorder="1" applyAlignment="1">
      <alignment horizontal="center" vertical="top" wrapText="1"/>
    </xf>
    <xf numFmtId="44" fontId="19" fillId="4" borderId="34" xfId="2" applyFont="1" applyFill="1" applyBorder="1" applyAlignment="1">
      <alignment horizontal="center" vertical="center" wrapText="1"/>
    </xf>
    <xf numFmtId="43" fontId="20" fillId="6" borderId="20" xfId="1" applyFont="1" applyFill="1" applyBorder="1" applyAlignment="1">
      <alignment horizontal="center" vertical="top" wrapText="1"/>
    </xf>
    <xf numFmtId="44" fontId="21" fillId="5" borderId="20" xfId="2" applyFont="1" applyFill="1" applyBorder="1" applyAlignment="1">
      <alignment horizontal="center" vertical="top" wrapText="1"/>
    </xf>
    <xf numFmtId="44" fontId="20" fillId="6" borderId="20" xfId="2" applyFont="1" applyFill="1" applyBorder="1" applyAlignment="1">
      <alignment horizontal="center" vertical="top" wrapText="1"/>
    </xf>
    <xf numFmtId="0" fontId="10" fillId="6" borderId="28" xfId="0" applyFont="1" applyFill="1" applyBorder="1" applyAlignment="1">
      <alignment vertical="top" wrapText="1"/>
    </xf>
    <xf numFmtId="0" fontId="3" fillId="6" borderId="26" xfId="0" applyFont="1" applyFill="1" applyBorder="1" applyAlignment="1">
      <alignment horizontal="center" vertical="top" wrapText="1"/>
    </xf>
    <xf numFmtId="165" fontId="3" fillId="6" borderId="26" xfId="2" applyNumberFormat="1" applyFont="1" applyFill="1" applyBorder="1" applyAlignment="1">
      <alignment horizontal="right" vertical="top" wrapText="1"/>
    </xf>
    <xf numFmtId="164" fontId="3" fillId="6" borderId="39" xfId="2" applyNumberFormat="1" applyFont="1" applyFill="1" applyBorder="1" applyAlignment="1">
      <alignment horizontal="center" vertical="top" wrapText="1"/>
    </xf>
    <xf numFmtId="44" fontId="3" fillId="6" borderId="39" xfId="2" applyFont="1" applyFill="1" applyBorder="1" applyAlignment="1">
      <alignment horizontal="center" vertical="top" wrapText="1"/>
    </xf>
    <xf numFmtId="9" fontId="3" fillId="6" borderId="50" xfId="3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vertical="top" wrapText="1"/>
    </xf>
    <xf numFmtId="0" fontId="13" fillId="0" borderId="30" xfId="0" applyFont="1" applyFill="1" applyBorder="1" applyAlignment="1">
      <alignment vertical="top" wrapText="1"/>
    </xf>
    <xf numFmtId="0" fontId="13" fillId="0" borderId="51" xfId="0" applyFont="1" applyFill="1" applyBorder="1" applyAlignment="1">
      <alignment horizontal="center" vertical="top" wrapText="1"/>
    </xf>
    <xf numFmtId="165" fontId="13" fillId="0" borderId="6" xfId="2" applyNumberFormat="1" applyFont="1" applyFill="1" applyBorder="1" applyAlignment="1">
      <alignment horizontal="right" vertical="top" wrapText="1"/>
    </xf>
    <xf numFmtId="0" fontId="13" fillId="0" borderId="51" xfId="2" applyNumberFormat="1" applyFont="1" applyFill="1" applyBorder="1" applyAlignment="1">
      <alignment horizontal="center" vertical="top" wrapText="1"/>
    </xf>
    <xf numFmtId="0" fontId="13" fillId="0" borderId="10" xfId="0" quotePrefix="1" applyFont="1" applyFill="1" applyBorder="1" applyAlignment="1">
      <alignment horizontal="center" vertical="top" wrapText="1"/>
    </xf>
    <xf numFmtId="164" fontId="13" fillId="0" borderId="31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center" vertical="top" wrapText="1"/>
    </xf>
    <xf numFmtId="165" fontId="3" fillId="6" borderId="3" xfId="2" applyNumberFormat="1" applyFont="1" applyFill="1" applyBorder="1" applyAlignment="1">
      <alignment horizontal="right" vertical="top" wrapText="1"/>
    </xf>
    <xf numFmtId="44" fontId="3" fillId="6" borderId="3" xfId="2" applyFont="1" applyFill="1" applyBorder="1" applyAlignment="1">
      <alignment horizontal="center" vertical="top" wrapText="1"/>
    </xf>
    <xf numFmtId="164" fontId="4" fillId="6" borderId="3" xfId="2" applyNumberFormat="1" applyFont="1" applyFill="1" applyBorder="1" applyAlignment="1">
      <alignment horizontal="center" vertical="top" wrapText="1"/>
    </xf>
    <xf numFmtId="44" fontId="4" fillId="6" borderId="31" xfId="2" applyFont="1" applyFill="1" applyBorder="1" applyAlignment="1">
      <alignment horizontal="center" vertical="top" wrapText="1"/>
    </xf>
    <xf numFmtId="164" fontId="4" fillId="6" borderId="31" xfId="2" applyNumberFormat="1" applyFont="1" applyFill="1" applyBorder="1" applyAlignment="1">
      <alignment horizontal="center" vertical="top" wrapText="1"/>
    </xf>
    <xf numFmtId="0" fontId="18" fillId="0" borderId="47" xfId="0" applyFont="1" applyFill="1" applyBorder="1" applyAlignment="1">
      <alignment horizontal="center" vertical="top"/>
    </xf>
    <xf numFmtId="0" fontId="13" fillId="2" borderId="49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top" wrapText="1"/>
    </xf>
    <xf numFmtId="165" fontId="13" fillId="2" borderId="9" xfId="2" applyNumberFormat="1" applyFont="1" applyFill="1" applyBorder="1" applyAlignment="1">
      <alignment horizontal="right" vertical="top" wrapText="1"/>
    </xf>
    <xf numFmtId="44" fontId="13" fillId="2" borderId="9" xfId="2" applyFont="1" applyFill="1" applyBorder="1" applyAlignment="1">
      <alignment horizontal="center" vertical="top" wrapText="1"/>
    </xf>
    <xf numFmtId="164" fontId="13" fillId="2" borderId="31" xfId="2" applyNumberFormat="1" applyFont="1" applyFill="1" applyBorder="1" applyAlignment="1">
      <alignment horizontal="center" vertical="top" wrapText="1"/>
    </xf>
    <xf numFmtId="44" fontId="13" fillId="2" borderId="31" xfId="2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top" wrapText="1"/>
    </xf>
    <xf numFmtId="165" fontId="13" fillId="2" borderId="8" xfId="2" applyNumberFormat="1" applyFont="1" applyFill="1" applyBorder="1" applyAlignment="1">
      <alignment horizontal="right" vertical="top" wrapText="1"/>
    </xf>
    <xf numFmtId="44" fontId="13" fillId="2" borderId="8" xfId="2" applyFont="1" applyFill="1" applyBorder="1" applyAlignment="1">
      <alignment horizontal="center" vertical="top" wrapText="1"/>
    </xf>
    <xf numFmtId="164" fontId="13" fillId="2" borderId="16" xfId="2" applyNumberFormat="1" applyFont="1" applyFill="1" applyBorder="1" applyAlignment="1">
      <alignment horizontal="center" vertical="top" wrapText="1"/>
    </xf>
    <xf numFmtId="44" fontId="13" fillId="2" borderId="16" xfId="2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165" fontId="4" fillId="6" borderId="6" xfId="2" applyNumberFormat="1" applyFont="1" applyFill="1" applyBorder="1" applyAlignment="1">
      <alignment horizontal="right" vertical="top" wrapText="1"/>
    </xf>
    <xf numFmtId="44" fontId="4" fillId="6" borderId="7" xfId="2" applyFont="1" applyFill="1" applyBorder="1" applyAlignment="1">
      <alignment horizontal="center" vertical="top" wrapText="1"/>
    </xf>
    <xf numFmtId="0" fontId="4" fillId="6" borderId="26" xfId="0" applyFont="1" applyFill="1" applyBorder="1" applyAlignment="1">
      <alignment horizontal="center" vertical="top" wrapText="1"/>
    </xf>
    <xf numFmtId="165" fontId="4" fillId="6" borderId="26" xfId="2" applyNumberFormat="1" applyFont="1" applyFill="1" applyBorder="1" applyAlignment="1">
      <alignment horizontal="right" vertical="top" wrapText="1"/>
    </xf>
    <xf numFmtId="44" fontId="4" fillId="6" borderId="50" xfId="2" applyFont="1" applyFill="1" applyBorder="1" applyAlignment="1">
      <alignment horizontal="center" vertical="top" wrapText="1"/>
    </xf>
    <xf numFmtId="164" fontId="4" fillId="6" borderId="39" xfId="2" applyNumberFormat="1" applyFont="1" applyFill="1" applyBorder="1" applyAlignment="1">
      <alignment horizontal="center" vertical="top" wrapText="1"/>
    </xf>
    <xf numFmtId="44" fontId="4" fillId="6" borderId="39" xfId="2" applyFont="1" applyFill="1" applyBorder="1" applyAlignment="1">
      <alignment horizontal="center" vertical="top" wrapText="1"/>
    </xf>
    <xf numFmtId="0" fontId="9" fillId="3" borderId="52" xfId="0" applyFont="1" applyFill="1" applyBorder="1" applyAlignment="1">
      <alignment horizontal="left" vertical="top" wrapText="1"/>
    </xf>
    <xf numFmtId="0" fontId="9" fillId="3" borderId="26" xfId="0" applyFont="1" applyFill="1" applyBorder="1" applyAlignment="1">
      <alignment horizontal="center" vertical="top" wrapText="1"/>
    </xf>
    <xf numFmtId="165" fontId="9" fillId="3" borderId="26" xfId="2" applyNumberFormat="1" applyFont="1" applyFill="1" applyBorder="1" applyAlignment="1">
      <alignment horizontal="right" vertical="top" wrapText="1"/>
    </xf>
    <xf numFmtId="44" fontId="9" fillId="3" borderId="50" xfId="2" applyFont="1" applyFill="1" applyBorder="1" applyAlignment="1">
      <alignment horizontal="center" vertical="top" wrapText="1"/>
    </xf>
    <xf numFmtId="164" fontId="9" fillId="3" borderId="53" xfId="2" applyNumberFormat="1" applyFont="1" applyFill="1" applyBorder="1" applyAlignment="1">
      <alignment horizontal="center" vertical="top" wrapText="1"/>
    </xf>
    <xf numFmtId="44" fontId="9" fillId="3" borderId="53" xfId="2" applyFont="1" applyFill="1" applyBorder="1" applyAlignment="1">
      <alignment horizontal="center" vertical="top" wrapText="1"/>
    </xf>
    <xf numFmtId="44" fontId="28" fillId="0" borderId="46" xfId="2" applyFont="1" applyFill="1" applyBorder="1" applyAlignment="1">
      <alignment horizontal="left" vertical="top"/>
    </xf>
    <xf numFmtId="164" fontId="29" fillId="0" borderId="16" xfId="2" applyNumberFormat="1" applyFont="1" applyFill="1" applyBorder="1" applyAlignment="1">
      <alignment horizontal="center" vertical="top" wrapText="1"/>
    </xf>
    <xf numFmtId="44" fontId="29" fillId="0" borderId="16" xfId="2" applyFont="1" applyFill="1" applyBorder="1" applyAlignment="1">
      <alignment horizontal="center" vertical="top" wrapText="1"/>
    </xf>
    <xf numFmtId="164" fontId="29" fillId="0" borderId="17" xfId="2" applyNumberFormat="1" applyFont="1" applyFill="1" applyBorder="1" applyAlignment="1">
      <alignment horizontal="center" vertical="top" wrapText="1"/>
    </xf>
    <xf numFmtId="44" fontId="29" fillId="0" borderId="17" xfId="2" applyFont="1" applyFill="1" applyBorder="1" applyAlignment="1">
      <alignment horizontal="center" vertical="top" wrapText="1"/>
    </xf>
    <xf numFmtId="44" fontId="15" fillId="0" borderId="48" xfId="2" applyFont="1" applyFill="1" applyBorder="1" applyAlignment="1">
      <alignment horizontal="left" vertical="top"/>
    </xf>
    <xf numFmtId="9" fontId="14" fillId="0" borderId="48" xfId="3" applyFont="1" applyFill="1" applyBorder="1" applyAlignment="1">
      <alignment horizontal="center" vertical="top"/>
    </xf>
    <xf numFmtId="9" fontId="15" fillId="0" borderId="48" xfId="3" applyFont="1" applyFill="1" applyBorder="1" applyAlignment="1">
      <alignment horizontal="center" vertical="top"/>
    </xf>
    <xf numFmtId="44" fontId="15" fillId="0" borderId="9" xfId="2" applyFont="1" applyFill="1" applyBorder="1" applyAlignment="1">
      <alignment horizontal="left" vertical="top"/>
    </xf>
    <xf numFmtId="9" fontId="15" fillId="0" borderId="0" xfId="3" applyFont="1" applyFill="1" applyBorder="1" applyAlignment="1">
      <alignment horizontal="center" vertical="top"/>
    </xf>
    <xf numFmtId="44" fontId="15" fillId="0" borderId="46" xfId="2" applyFont="1" applyFill="1" applyBorder="1" applyAlignment="1">
      <alignment horizontal="left" vertical="top"/>
    </xf>
    <xf numFmtId="44" fontId="14" fillId="0" borderId="0" xfId="2" applyFont="1" applyFill="1" applyBorder="1" applyAlignment="1">
      <alignment horizontal="left" vertical="top"/>
    </xf>
    <xf numFmtId="44" fontId="14" fillId="0" borderId="9" xfId="2" applyFont="1" applyFill="1" applyBorder="1" applyAlignment="1">
      <alignment horizontal="left" vertical="top"/>
    </xf>
    <xf numFmtId="44" fontId="23" fillId="0" borderId="9" xfId="2" applyFont="1" applyFill="1" applyBorder="1" applyAlignment="1">
      <alignment horizontal="left" vertical="top"/>
    </xf>
    <xf numFmtId="9" fontId="28" fillId="0" borderId="9" xfId="2" applyNumberFormat="1" applyFont="1" applyFill="1" applyBorder="1" applyAlignment="1">
      <alignment horizontal="center" vertical="top"/>
    </xf>
    <xf numFmtId="9" fontId="15" fillId="0" borderId="0" xfId="0" applyNumberFormat="1" applyFont="1" applyFill="1" applyBorder="1" applyAlignment="1">
      <alignment horizontal="center" vertical="top"/>
    </xf>
  </cellXfs>
  <cellStyles count="11">
    <cellStyle name="Comma" xfId="1" builtinId="3"/>
    <cellStyle name="Comma 2" xfId="7" xr:uid="{00000000-0005-0000-0000-000001000000}"/>
    <cellStyle name="Currency" xfId="2" builtinId="4"/>
    <cellStyle name="Currency 2" xfId="6" xr:uid="{00000000-0005-0000-0000-000003000000}"/>
    <cellStyle name="Hyperlink 2" xfId="8" xr:uid="{00000000-0005-0000-0000-000004000000}"/>
    <cellStyle name="Moneda 2" xfId="9" xr:uid="{00000000-0005-0000-0000-000005000000}"/>
    <cellStyle name="Normal" xfId="0" builtinId="0"/>
    <cellStyle name="Normal 2" xfId="4" xr:uid="{00000000-0005-0000-0000-000007000000}"/>
    <cellStyle name="Normal 3" xfId="10" xr:uid="{00000000-0005-0000-0000-000008000000}"/>
    <cellStyle name="Percent" xfId="3" builtinId="5"/>
    <cellStyle name="Percent 2" xfId="5" xr:uid="{00000000-0005-0000-0000-00000A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showGridLines="0" tabSelected="1" workbookViewId="0">
      <selection activeCell="D19" sqref="D19"/>
    </sheetView>
  </sheetViews>
  <sheetFormatPr defaultRowHeight="12.75"/>
  <cols>
    <col min="1" max="1" width="104.33203125" bestFit="1" customWidth="1"/>
    <col min="2" max="2" width="14.83203125" style="48" customWidth="1"/>
    <col min="3" max="3" width="12.33203125" style="48" customWidth="1"/>
    <col min="4" max="4" width="20.83203125" style="49" customWidth="1"/>
    <col min="5" max="5" width="13.5" customWidth="1"/>
  </cols>
  <sheetData>
    <row r="1" spans="1:5">
      <c r="C1" s="179" t="s">
        <v>0</v>
      </c>
      <c r="D1" s="49" t="s">
        <v>1</v>
      </c>
      <c r="E1" s="50" t="s">
        <v>2</v>
      </c>
    </row>
    <row r="2" spans="1:5">
      <c r="A2" s="54" t="s">
        <v>3</v>
      </c>
      <c r="B2" s="55">
        <f>'ST Rolly Detailed Budget'!I36</f>
        <v>107916.66666666667</v>
      </c>
      <c r="C2" s="49">
        <f>B2/B8</f>
        <v>0.39914315215213675</v>
      </c>
    </row>
    <row r="3" spans="1:5">
      <c r="A3" s="56" t="s">
        <v>4</v>
      </c>
      <c r="B3" s="57">
        <f>'ST Rolly Detailed Budget'!I37</f>
        <v>28645.833333333336</v>
      </c>
      <c r="C3" s="49">
        <f>B3/B8</f>
        <v>0.1059501610442448</v>
      </c>
    </row>
    <row r="4" spans="1:5">
      <c r="A4" s="56" t="s">
        <v>5</v>
      </c>
      <c r="B4" s="57">
        <f>'ST Rolly Detailed Budget'!I38</f>
        <v>89750</v>
      </c>
      <c r="C4" s="49">
        <f>B4/B8</f>
        <v>0.33195148638444116</v>
      </c>
    </row>
    <row r="5" spans="1:5">
      <c r="A5" s="56" t="s">
        <v>6</v>
      </c>
      <c r="B5" s="57">
        <f>'ST Rolly Detailed Budget'!I39</f>
        <v>28958.333333333336</v>
      </c>
      <c r="C5" s="49">
        <f>B5/B8</f>
        <v>0.1071059809829093</v>
      </c>
    </row>
    <row r="6" spans="1:5">
      <c r="A6" s="58" t="s">
        <v>7</v>
      </c>
      <c r="B6" s="57">
        <f>'ST Rolly Detailed Budget'!I40</f>
        <v>11041.666666666668</v>
      </c>
      <c r="C6" s="49">
        <f>B6/B8</f>
        <v>4.0838971166145273E-2</v>
      </c>
    </row>
    <row r="7" spans="1:5">
      <c r="A7" s="56" t="s">
        <v>8</v>
      </c>
      <c r="B7" s="57">
        <f>'ST Rolly Detailed Budget'!I23</f>
        <v>4058.3333333333335</v>
      </c>
      <c r="C7" s="49">
        <f>B7/B8</f>
        <v>1.5010248270122827E-2</v>
      </c>
    </row>
    <row r="8" spans="1:5" ht="15">
      <c r="A8" s="79" t="s">
        <v>9</v>
      </c>
      <c r="B8" s="168">
        <f>SUM(B2:B7)</f>
        <v>270370.83333333331</v>
      </c>
      <c r="C8" s="182">
        <f>SUM(C2:C7)</f>
        <v>1</v>
      </c>
      <c r="D8" s="81">
        <f>B8/B10</f>
        <v>0.98302232537424905</v>
      </c>
    </row>
    <row r="9" spans="1:5" ht="15">
      <c r="A9" s="56" t="s">
        <v>10</v>
      </c>
      <c r="B9" s="80">
        <f>'ST Rolly Detailed Budget'!I28</f>
        <v>4669.5460704607058</v>
      </c>
      <c r="C9" s="181"/>
      <c r="D9" s="81">
        <f>B9/B10</f>
        <v>1.6977674625750942E-2</v>
      </c>
    </row>
    <row r="10" spans="1:5" ht="13.5">
      <c r="A10" s="59" t="s">
        <v>11</v>
      </c>
      <c r="B10" s="178">
        <f>B8+B9</f>
        <v>275040.37940379401</v>
      </c>
      <c r="C10" s="176"/>
      <c r="D10" s="82">
        <f>SUM(D8:D9)</f>
        <v>1</v>
      </c>
      <c r="E10" s="82">
        <f>B10/B15</f>
        <v>0.9015125378788631</v>
      </c>
    </row>
    <row r="11" spans="1:5" ht="13.5">
      <c r="A11" s="52" t="s">
        <v>12</v>
      </c>
      <c r="B11" s="173">
        <f>B12+B13</f>
        <v>30047.312500000004</v>
      </c>
      <c r="C11" s="173"/>
      <c r="D11" s="174"/>
      <c r="E11" s="175">
        <f>B11/B15</f>
        <v>9.8487462121136918E-2</v>
      </c>
    </row>
    <row r="12" spans="1:5" ht="13.5">
      <c r="A12" s="52" t="s">
        <v>13</v>
      </c>
      <c r="B12" s="179">
        <f>'ST Rolly Detailed Budget'!I12</f>
        <v>22547.312500000004</v>
      </c>
      <c r="C12" s="179"/>
      <c r="E12" s="177"/>
    </row>
    <row r="13" spans="1:5" ht="13.5">
      <c r="A13" s="52" t="s">
        <v>14</v>
      </c>
      <c r="B13" s="180">
        <f>'ST Rolly Detailed Budget'!I9</f>
        <v>7500</v>
      </c>
      <c r="C13" s="180"/>
      <c r="D13" s="81"/>
      <c r="E13" s="82"/>
    </row>
    <row r="14" spans="1:5" ht="13.5">
      <c r="A14" s="52" t="s">
        <v>15</v>
      </c>
      <c r="B14" s="176">
        <f>'ST Rolly Detailed Budget'!I41</f>
        <v>0</v>
      </c>
      <c r="C14" s="176"/>
      <c r="D14" s="81"/>
      <c r="E14" s="82">
        <f>B14/B15</f>
        <v>0</v>
      </c>
    </row>
    <row r="15" spans="1:5" ht="13.5">
      <c r="A15" s="52"/>
      <c r="B15" s="53">
        <f>B10+B11</f>
        <v>305087.69190379401</v>
      </c>
      <c r="C15" s="53"/>
      <c r="E15" s="183">
        <f>SUM(E10:E14)</f>
        <v>1</v>
      </c>
    </row>
    <row r="16" spans="1:5" ht="13.5">
      <c r="A16" s="52" t="s">
        <v>16</v>
      </c>
      <c r="B16" s="53">
        <v>0</v>
      </c>
      <c r="C16" s="53"/>
    </row>
    <row r="17" spans="1:5" ht="13.5">
      <c r="A17" s="51" t="s">
        <v>17</v>
      </c>
      <c r="B17" s="53">
        <f>B16-B15</f>
        <v>-305087.69190379401</v>
      </c>
      <c r="C17" s="53"/>
    </row>
    <row r="18" spans="1:5">
      <c r="E18" s="7" t="s">
        <v>18</v>
      </c>
    </row>
  </sheetData>
  <conditionalFormatting sqref="B17:C1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I50"/>
  <sheetViews>
    <sheetView showGridLines="0" topLeftCell="A34" zoomScaleNormal="100" workbookViewId="0">
      <selection activeCell="B48" sqref="B48"/>
    </sheetView>
  </sheetViews>
  <sheetFormatPr defaultRowHeight="27.75" customHeight="1"/>
  <cols>
    <col min="1" max="1" width="5.5" style="5" customWidth="1"/>
    <col min="2" max="2" width="79.1640625" style="1" customWidth="1"/>
    <col min="3" max="3" width="11.33203125" style="11" customWidth="1"/>
    <col min="4" max="4" width="9.6640625" style="11" customWidth="1"/>
    <col min="5" max="5" width="15.1640625" style="100" customWidth="1"/>
    <col min="6" max="6" width="15.6640625" style="2" customWidth="1"/>
    <col min="7" max="7" width="14.83203125" style="11" bestFit="1" customWidth="1"/>
    <col min="8" max="8" width="20.83203125" style="89" customWidth="1"/>
    <col min="9" max="9" width="15.83203125" style="2" customWidth="1"/>
    <col min="10" max="16384" width="9.33203125" style="1"/>
  </cols>
  <sheetData>
    <row r="1" spans="1:9" ht="13.5" customHeight="1">
      <c r="B1" s="18" t="s">
        <v>19</v>
      </c>
      <c r="C1" s="95" t="s">
        <v>20</v>
      </c>
      <c r="D1" s="8"/>
      <c r="E1" s="99"/>
      <c r="F1" s="9"/>
      <c r="G1" s="8"/>
      <c r="H1" s="86"/>
      <c r="I1" s="10"/>
    </row>
    <row r="2" spans="1:9" ht="13.5" customHeight="1">
      <c r="B2" s="19" t="s">
        <v>21</v>
      </c>
      <c r="C2" s="20" t="s">
        <v>22</v>
      </c>
      <c r="H2" s="87"/>
      <c r="I2" s="12"/>
    </row>
    <row r="3" spans="1:9" ht="13.5" customHeight="1">
      <c r="B3" s="19" t="s">
        <v>23</v>
      </c>
      <c r="C3" s="20" t="s">
        <v>24</v>
      </c>
      <c r="H3" s="87"/>
      <c r="I3" s="12"/>
    </row>
    <row r="4" spans="1:9" ht="13.5" customHeight="1" thickBot="1">
      <c r="B4" s="21" t="s">
        <v>25</v>
      </c>
      <c r="C4" s="22" t="s">
        <v>26</v>
      </c>
      <c r="D4" s="13"/>
      <c r="E4" s="101"/>
      <c r="F4" s="14"/>
      <c r="G4" s="13"/>
      <c r="H4" s="88"/>
      <c r="I4" s="15"/>
    </row>
    <row r="5" spans="1:9" s="85" customFormat="1" ht="13.5" customHeight="1">
      <c r="A5" s="5"/>
      <c r="B5" s="109"/>
      <c r="C5" s="20"/>
      <c r="D5" s="11"/>
      <c r="E5" s="100"/>
      <c r="F5" s="2"/>
      <c r="G5" s="11"/>
      <c r="H5" s="89"/>
      <c r="I5" s="2"/>
    </row>
    <row r="6" spans="1:9" ht="21" customHeight="1" thickBot="1">
      <c r="B6" s="85" t="s">
        <v>27</v>
      </c>
      <c r="C6" s="110">
        <v>48</v>
      </c>
    </row>
    <row r="7" spans="1:9" ht="27.75" customHeight="1">
      <c r="B7" s="23" t="s">
        <v>16</v>
      </c>
      <c r="C7" s="24" t="s">
        <v>28</v>
      </c>
      <c r="D7" s="24" t="s">
        <v>29</v>
      </c>
      <c r="E7" s="102" t="s">
        <v>30</v>
      </c>
      <c r="F7" s="25" t="s">
        <v>31</v>
      </c>
      <c r="G7" s="24" t="s">
        <v>32</v>
      </c>
      <c r="H7" s="90" t="s">
        <v>33</v>
      </c>
      <c r="I7" s="26" t="s">
        <v>34</v>
      </c>
    </row>
    <row r="8" spans="1:9" ht="18.75" customHeight="1">
      <c r="B8" s="96" t="s">
        <v>35</v>
      </c>
      <c r="C8" s="154"/>
      <c r="D8" s="154"/>
      <c r="E8" s="155"/>
      <c r="F8" s="156"/>
      <c r="G8" s="154"/>
      <c r="H8" s="140">
        <f>H9+H12</f>
        <v>1442271</v>
      </c>
      <c r="I8" s="139">
        <f>I9+I12</f>
        <v>30047.312500000004</v>
      </c>
    </row>
    <row r="9" spans="1:9" ht="18.75" customHeight="1">
      <c r="B9" s="27" t="s">
        <v>36</v>
      </c>
      <c r="C9" s="28"/>
      <c r="D9" s="29"/>
      <c r="E9" s="104"/>
      <c r="F9" s="30"/>
      <c r="G9" s="29"/>
      <c r="H9" s="169">
        <f>SUM(H10:H11)</f>
        <v>360000</v>
      </c>
      <c r="I9" s="170">
        <f>SUM(I10:I11)</f>
        <v>7500</v>
      </c>
    </row>
    <row r="10" spans="1:9" ht="18.75" customHeight="1">
      <c r="B10" s="32" t="s">
        <v>37</v>
      </c>
      <c r="C10" s="28">
        <v>1</v>
      </c>
      <c r="D10" s="29" t="s">
        <v>38</v>
      </c>
      <c r="E10" s="104">
        <v>35000</v>
      </c>
      <c r="F10" s="33">
        <v>6</v>
      </c>
      <c r="G10" s="29" t="s">
        <v>39</v>
      </c>
      <c r="H10" s="91">
        <f>C10*E10*F10</f>
        <v>210000</v>
      </c>
      <c r="I10" s="31">
        <f>H10/$C$6</f>
        <v>4375</v>
      </c>
    </row>
    <row r="11" spans="1:9" s="85" customFormat="1" ht="18.75" customHeight="1">
      <c r="A11" s="5"/>
      <c r="B11" s="36" t="s">
        <v>40</v>
      </c>
      <c r="C11" s="28">
        <v>1</v>
      </c>
      <c r="D11" s="29" t="s">
        <v>38</v>
      </c>
      <c r="E11" s="105">
        <v>25000</v>
      </c>
      <c r="F11" s="35">
        <v>6</v>
      </c>
      <c r="G11" s="29" t="s">
        <v>39</v>
      </c>
      <c r="H11" s="91">
        <f>C11*E11*F11</f>
        <v>150000</v>
      </c>
      <c r="I11" s="31">
        <f>H11/$C$6</f>
        <v>3125</v>
      </c>
    </row>
    <row r="12" spans="1:9" ht="18.75" customHeight="1">
      <c r="B12" s="46" t="s">
        <v>41</v>
      </c>
      <c r="C12" s="37"/>
      <c r="D12" s="34"/>
      <c r="E12" s="105"/>
      <c r="F12" s="35"/>
      <c r="G12" s="34"/>
      <c r="H12" s="171">
        <f>SUM(H13:H22)</f>
        <v>1082271</v>
      </c>
      <c r="I12" s="172">
        <f>SUM(I13:I22)</f>
        <v>22547.312500000004</v>
      </c>
    </row>
    <row r="13" spans="1:9" ht="18.75" customHeight="1">
      <c r="B13" s="47" t="s">
        <v>42</v>
      </c>
      <c r="C13" s="28">
        <v>1</v>
      </c>
      <c r="D13" s="29" t="s">
        <v>38</v>
      </c>
      <c r="E13" s="104">
        <v>14058.833333333334</v>
      </c>
      <c r="F13" s="33">
        <v>6</v>
      </c>
      <c r="G13" s="29" t="s">
        <v>39</v>
      </c>
      <c r="H13" s="91">
        <f t="shared" ref="H13:H22" si="0">C13*E13*F13</f>
        <v>84353</v>
      </c>
      <c r="I13" s="31">
        <f t="shared" ref="I13:I23" si="1">H13/$C$6</f>
        <v>1757.3541666666667</v>
      </c>
    </row>
    <row r="14" spans="1:9" ht="18.75" customHeight="1">
      <c r="B14" s="32" t="s">
        <v>43</v>
      </c>
      <c r="C14" s="28">
        <v>1</v>
      </c>
      <c r="D14" s="34" t="s">
        <v>38</v>
      </c>
      <c r="E14" s="104">
        <v>3560.1666666666665</v>
      </c>
      <c r="F14" s="35">
        <v>6</v>
      </c>
      <c r="G14" s="34" t="s">
        <v>39</v>
      </c>
      <c r="H14" s="91">
        <f t="shared" si="0"/>
        <v>21361</v>
      </c>
      <c r="I14" s="31">
        <f t="shared" si="1"/>
        <v>445.02083333333331</v>
      </c>
    </row>
    <row r="15" spans="1:9" s="85" customFormat="1" ht="18.75" customHeight="1">
      <c r="A15" s="5"/>
      <c r="B15" s="36" t="s">
        <v>44</v>
      </c>
      <c r="C15" s="28">
        <v>1</v>
      </c>
      <c r="D15" s="34" t="s">
        <v>38</v>
      </c>
      <c r="E15" s="104">
        <v>9574</v>
      </c>
      <c r="F15" s="35">
        <v>6</v>
      </c>
      <c r="G15" s="34" t="s">
        <v>39</v>
      </c>
      <c r="H15" s="91">
        <f t="shared" ref="H15" si="2">C15*E15*F15</f>
        <v>57444</v>
      </c>
      <c r="I15" s="31">
        <f t="shared" si="1"/>
        <v>1196.75</v>
      </c>
    </row>
    <row r="16" spans="1:9" ht="18.75" customHeight="1">
      <c r="B16" s="32" t="s">
        <v>45</v>
      </c>
      <c r="C16" s="28">
        <v>1</v>
      </c>
      <c r="D16" s="34" t="s">
        <v>38</v>
      </c>
      <c r="E16" s="105">
        <v>25771</v>
      </c>
      <c r="F16" s="35">
        <v>6</v>
      </c>
      <c r="G16" s="34" t="s">
        <v>39</v>
      </c>
      <c r="H16" s="91">
        <f t="shared" si="0"/>
        <v>154626</v>
      </c>
      <c r="I16" s="31">
        <f t="shared" si="1"/>
        <v>3221.375</v>
      </c>
    </row>
    <row r="17" spans="1:9" ht="18.75" customHeight="1">
      <c r="B17" s="36" t="s">
        <v>46</v>
      </c>
      <c r="C17" s="28">
        <v>1</v>
      </c>
      <c r="D17" s="34" t="s">
        <v>38</v>
      </c>
      <c r="E17" s="105">
        <v>28722.166666666668</v>
      </c>
      <c r="F17" s="35">
        <v>6</v>
      </c>
      <c r="G17" s="34" t="s">
        <v>39</v>
      </c>
      <c r="H17" s="91">
        <f t="shared" si="0"/>
        <v>172333</v>
      </c>
      <c r="I17" s="31">
        <f t="shared" si="1"/>
        <v>3590.2708333333335</v>
      </c>
    </row>
    <row r="18" spans="1:9" ht="18.75" customHeight="1">
      <c r="B18" s="32" t="s">
        <v>47</v>
      </c>
      <c r="C18" s="37">
        <v>1</v>
      </c>
      <c r="D18" s="34" t="s">
        <v>38</v>
      </c>
      <c r="E18" s="105">
        <v>23546.666666666668</v>
      </c>
      <c r="F18" s="35">
        <v>6</v>
      </c>
      <c r="G18" s="34" t="s">
        <v>39</v>
      </c>
      <c r="H18" s="91">
        <f t="shared" si="0"/>
        <v>141280</v>
      </c>
      <c r="I18" s="31">
        <f t="shared" si="1"/>
        <v>2943.3333333333335</v>
      </c>
    </row>
    <row r="19" spans="1:9" s="85" customFormat="1" ht="18.75" customHeight="1">
      <c r="A19" s="5"/>
      <c r="B19" s="32" t="s">
        <v>48</v>
      </c>
      <c r="C19" s="28">
        <v>1</v>
      </c>
      <c r="D19" s="34" t="s">
        <v>38</v>
      </c>
      <c r="E19" s="105">
        <v>56241.333333333336</v>
      </c>
      <c r="F19" s="35">
        <v>6</v>
      </c>
      <c r="G19" s="34" t="s">
        <v>39</v>
      </c>
      <c r="H19" s="91">
        <f t="shared" si="0"/>
        <v>337448</v>
      </c>
      <c r="I19" s="31">
        <f t="shared" si="1"/>
        <v>7030.166666666667</v>
      </c>
    </row>
    <row r="20" spans="1:9" s="85" customFormat="1" ht="18.75" customHeight="1">
      <c r="A20" s="5"/>
      <c r="B20" s="32" t="s">
        <v>49</v>
      </c>
      <c r="C20" s="37">
        <v>1</v>
      </c>
      <c r="D20" s="34" t="s">
        <v>38</v>
      </c>
      <c r="E20" s="105">
        <v>9517.8333333333339</v>
      </c>
      <c r="F20" s="35">
        <v>6</v>
      </c>
      <c r="G20" s="34" t="s">
        <v>39</v>
      </c>
      <c r="H20" s="91">
        <f t="shared" si="0"/>
        <v>57107</v>
      </c>
      <c r="I20" s="31">
        <f t="shared" si="1"/>
        <v>1189.7291666666667</v>
      </c>
    </row>
    <row r="21" spans="1:9" s="85" customFormat="1" ht="18.75" customHeight="1">
      <c r="A21" s="5"/>
      <c r="B21" s="38" t="s">
        <v>50</v>
      </c>
      <c r="C21" s="28">
        <v>1</v>
      </c>
      <c r="D21" s="34" t="s">
        <v>38</v>
      </c>
      <c r="E21" s="105">
        <v>5198.833333333333</v>
      </c>
      <c r="F21" s="35">
        <v>6</v>
      </c>
      <c r="G21" s="34" t="s">
        <v>39</v>
      </c>
      <c r="H21" s="91">
        <f t="shared" si="0"/>
        <v>31193</v>
      </c>
      <c r="I21" s="31">
        <f t="shared" si="1"/>
        <v>649.85416666666663</v>
      </c>
    </row>
    <row r="22" spans="1:9" s="45" customFormat="1" ht="18.75" customHeight="1">
      <c r="A22" s="5"/>
      <c r="B22" s="127" t="s">
        <v>51</v>
      </c>
      <c r="C22" s="37">
        <v>1</v>
      </c>
      <c r="D22" s="34" t="s">
        <v>38</v>
      </c>
      <c r="E22" s="105">
        <v>4187.666666666667</v>
      </c>
      <c r="F22" s="35">
        <v>6</v>
      </c>
      <c r="G22" s="34" t="s">
        <v>39</v>
      </c>
      <c r="H22" s="92">
        <f t="shared" si="0"/>
        <v>25126</v>
      </c>
      <c r="I22" s="31">
        <f t="shared" si="1"/>
        <v>523.45833333333337</v>
      </c>
    </row>
    <row r="23" spans="1:9" s="85" customFormat="1" ht="18.75" customHeight="1">
      <c r="A23" s="5"/>
      <c r="B23" s="134" t="s">
        <v>52</v>
      </c>
      <c r="C23" s="135"/>
      <c r="D23" s="135"/>
      <c r="E23" s="136"/>
      <c r="F23" s="137"/>
      <c r="G23" s="135"/>
      <c r="H23" s="138">
        <f>SUM(H24:H27)</f>
        <v>194800</v>
      </c>
      <c r="I23" s="139">
        <f t="shared" si="1"/>
        <v>4058.3333333333335</v>
      </c>
    </row>
    <row r="24" spans="1:9" ht="15" customHeight="1">
      <c r="A24" s="5">
        <v>16</v>
      </c>
      <c r="B24" s="128" t="s">
        <v>53</v>
      </c>
      <c r="C24" s="129">
        <v>2</v>
      </c>
      <c r="D24" s="129" t="s">
        <v>54</v>
      </c>
      <c r="E24" s="130">
        <v>50000</v>
      </c>
      <c r="F24" s="131">
        <v>1</v>
      </c>
      <c r="G24" s="132" t="s">
        <v>55</v>
      </c>
      <c r="H24" s="133">
        <f t="shared" ref="H24:H34" si="3">C24*E24*F24</f>
        <v>100000</v>
      </c>
      <c r="I24" s="31">
        <f t="shared" ref="I24:I34" si="4">H24/$C$6</f>
        <v>2083.3333333333335</v>
      </c>
    </row>
    <row r="25" spans="1:9" ht="15" customHeight="1">
      <c r="A25" s="5">
        <v>29</v>
      </c>
      <c r="B25" s="32" t="s">
        <v>56</v>
      </c>
      <c r="C25" s="39">
        <v>10</v>
      </c>
      <c r="D25" s="39" t="s">
        <v>38</v>
      </c>
      <c r="E25" s="104">
        <v>1500</v>
      </c>
      <c r="F25" s="40">
        <v>6</v>
      </c>
      <c r="G25" s="41" t="s">
        <v>57</v>
      </c>
      <c r="H25" s="91">
        <f t="shared" si="3"/>
        <v>90000</v>
      </c>
      <c r="I25" s="31">
        <f t="shared" si="4"/>
        <v>1875</v>
      </c>
    </row>
    <row r="26" spans="1:9" ht="15" customHeight="1">
      <c r="A26" s="5">
        <v>30</v>
      </c>
      <c r="B26" s="32" t="s">
        <v>58</v>
      </c>
      <c r="C26" s="39">
        <v>1</v>
      </c>
      <c r="D26" s="39" t="s">
        <v>54</v>
      </c>
      <c r="E26" s="104">
        <v>300</v>
      </c>
      <c r="F26" s="40">
        <v>6</v>
      </c>
      <c r="G26" s="41" t="s">
        <v>57</v>
      </c>
      <c r="H26" s="91">
        <f t="shared" si="3"/>
        <v>1800</v>
      </c>
      <c r="I26" s="31">
        <f t="shared" si="4"/>
        <v>37.5</v>
      </c>
    </row>
    <row r="27" spans="1:9" ht="15" customHeight="1">
      <c r="A27" s="5">
        <v>35</v>
      </c>
      <c r="B27" s="32" t="s">
        <v>59</v>
      </c>
      <c r="C27" s="39">
        <v>1</v>
      </c>
      <c r="D27" s="39" t="s">
        <v>54</v>
      </c>
      <c r="E27" s="104">
        <v>500</v>
      </c>
      <c r="F27" s="40">
        <v>6</v>
      </c>
      <c r="G27" s="41" t="s">
        <v>57</v>
      </c>
      <c r="H27" s="91">
        <f t="shared" si="3"/>
        <v>3000</v>
      </c>
      <c r="I27" s="31">
        <f t="shared" si="4"/>
        <v>62.5</v>
      </c>
    </row>
    <row r="28" spans="1:9" s="85" customFormat="1" ht="18.75" customHeight="1">
      <c r="A28" s="5"/>
      <c r="B28" s="96" t="s">
        <v>60</v>
      </c>
      <c r="C28" s="97"/>
      <c r="D28" s="97"/>
      <c r="E28" s="103"/>
      <c r="F28" s="98"/>
      <c r="G28" s="97"/>
      <c r="H28" s="140">
        <f>SUM(H29:H34)</f>
        <v>224138.21138211386</v>
      </c>
      <c r="I28" s="139">
        <f t="shared" si="4"/>
        <v>4669.5460704607058</v>
      </c>
    </row>
    <row r="29" spans="1:9" ht="15" customHeight="1">
      <c r="B29" s="32" t="s">
        <v>61</v>
      </c>
      <c r="C29" s="39">
        <v>1</v>
      </c>
      <c r="D29" s="39" t="s">
        <v>54</v>
      </c>
      <c r="E29" s="106">
        <v>12577.235772357724</v>
      </c>
      <c r="F29" s="40">
        <v>6</v>
      </c>
      <c r="G29" s="41" t="s">
        <v>57</v>
      </c>
      <c r="H29" s="91">
        <f t="shared" si="3"/>
        <v>75463.414634146349</v>
      </c>
      <c r="I29" s="31">
        <f t="shared" si="4"/>
        <v>1572.1544715447155</v>
      </c>
    </row>
    <row r="30" spans="1:9" s="85" customFormat="1" ht="15" customHeight="1">
      <c r="A30" s="5"/>
      <c r="B30" s="32" t="s">
        <v>62</v>
      </c>
      <c r="C30" s="39">
        <v>1</v>
      </c>
      <c r="D30" s="39" t="s">
        <v>54</v>
      </c>
      <c r="E30" s="106">
        <v>2418.6991869918702</v>
      </c>
      <c r="F30" s="40">
        <v>6</v>
      </c>
      <c r="G30" s="41" t="s">
        <v>57</v>
      </c>
      <c r="H30" s="91">
        <f t="shared" si="3"/>
        <v>14512.195121951221</v>
      </c>
      <c r="I30" s="31">
        <f t="shared" si="4"/>
        <v>302.33739837398377</v>
      </c>
    </row>
    <row r="31" spans="1:9" ht="15" customHeight="1">
      <c r="B31" s="32" t="s">
        <v>63</v>
      </c>
      <c r="C31" s="39">
        <v>1</v>
      </c>
      <c r="D31" s="39" t="s">
        <v>54</v>
      </c>
      <c r="E31" s="106">
        <v>12577.235772357724</v>
      </c>
      <c r="F31" s="40">
        <v>6</v>
      </c>
      <c r="G31" s="41" t="s">
        <v>57</v>
      </c>
      <c r="H31" s="91">
        <f t="shared" si="3"/>
        <v>75463.414634146349</v>
      </c>
      <c r="I31" s="31">
        <f t="shared" si="4"/>
        <v>1572.1544715447155</v>
      </c>
    </row>
    <row r="32" spans="1:9" ht="15" customHeight="1">
      <c r="B32" s="32" t="s">
        <v>64</v>
      </c>
      <c r="C32" s="39">
        <v>1</v>
      </c>
      <c r="D32" s="39" t="s">
        <v>54</v>
      </c>
      <c r="E32" s="106">
        <v>5643.6314363143638</v>
      </c>
      <c r="F32" s="40">
        <v>6</v>
      </c>
      <c r="G32" s="41" t="s">
        <v>57</v>
      </c>
      <c r="H32" s="91">
        <f t="shared" si="3"/>
        <v>33861.788617886181</v>
      </c>
      <c r="I32" s="31">
        <f t="shared" si="4"/>
        <v>705.45392953929547</v>
      </c>
    </row>
    <row r="33" spans="1:9" s="85" customFormat="1" ht="15" customHeight="1">
      <c r="A33" s="5"/>
      <c r="B33" s="32" t="s">
        <v>65</v>
      </c>
      <c r="C33" s="39">
        <v>1</v>
      </c>
      <c r="D33" s="39" t="s">
        <v>54</v>
      </c>
      <c r="E33" s="106">
        <v>806.2330623306234</v>
      </c>
      <c r="F33" s="40">
        <v>6</v>
      </c>
      <c r="G33" s="41" t="s">
        <v>57</v>
      </c>
      <c r="H33" s="91">
        <f t="shared" ref="H33" si="5">C33*E33*F33</f>
        <v>4837.3983739837404</v>
      </c>
      <c r="I33" s="31">
        <f t="shared" si="4"/>
        <v>100.77913279132792</v>
      </c>
    </row>
    <row r="34" spans="1:9" ht="15" customHeight="1" thickBot="1">
      <c r="B34" s="32" t="s">
        <v>66</v>
      </c>
      <c r="C34" s="39">
        <v>1</v>
      </c>
      <c r="D34" s="39" t="s">
        <v>67</v>
      </c>
      <c r="E34" s="106">
        <v>20000</v>
      </c>
      <c r="F34" s="40">
        <v>1</v>
      </c>
      <c r="G34" s="41" t="s">
        <v>68</v>
      </c>
      <c r="H34" s="91">
        <f t="shared" si="3"/>
        <v>20000</v>
      </c>
      <c r="I34" s="31">
        <f t="shared" si="4"/>
        <v>416.66666666666669</v>
      </c>
    </row>
    <row r="35" spans="1:9" s="85" customFormat="1" ht="25.5" customHeight="1" thickBot="1">
      <c r="A35" s="5"/>
      <c r="B35" s="121" t="s">
        <v>69</v>
      </c>
      <c r="C35" s="157"/>
      <c r="D35" s="157"/>
      <c r="E35" s="158"/>
      <c r="F35" s="159"/>
      <c r="G35" s="157"/>
      <c r="H35" s="160">
        <f>SUM(H36:H40)</f>
        <v>12783000</v>
      </c>
      <c r="I35" s="161">
        <f>SUM(I36:I40)</f>
        <v>266312.5</v>
      </c>
    </row>
    <row r="36" spans="1:9" ht="27.75" customHeight="1">
      <c r="B36" s="142" t="s">
        <v>3</v>
      </c>
      <c r="C36" s="143"/>
      <c r="D36" s="143"/>
      <c r="E36" s="144"/>
      <c r="F36" s="145"/>
      <c r="G36" s="143"/>
      <c r="H36" s="146">
        <f>'Activities Allocation'!H4</f>
        <v>5180000</v>
      </c>
      <c r="I36" s="147">
        <f>'Activities Allocation'!I4</f>
        <v>107916.66666666667</v>
      </c>
    </row>
    <row r="37" spans="1:9" s="44" customFormat="1" ht="27.75" customHeight="1">
      <c r="A37" s="5"/>
      <c r="B37" s="148" t="s">
        <v>4</v>
      </c>
      <c r="C37" s="149"/>
      <c r="D37" s="149"/>
      <c r="E37" s="150"/>
      <c r="F37" s="151"/>
      <c r="G37" s="149"/>
      <c r="H37" s="152">
        <f>'Activities Allocation'!H11</f>
        <v>1375000</v>
      </c>
      <c r="I37" s="153">
        <f>'Activities Allocation'!I11</f>
        <v>28645.833333333336</v>
      </c>
    </row>
    <row r="38" spans="1:9" s="44" customFormat="1" ht="27.75" customHeight="1">
      <c r="A38" s="5"/>
      <c r="B38" s="148" t="s">
        <v>5</v>
      </c>
      <c r="C38" s="149"/>
      <c r="D38" s="149"/>
      <c r="E38" s="150"/>
      <c r="F38" s="151"/>
      <c r="G38" s="149"/>
      <c r="H38" s="152">
        <f>'Activities Allocation'!H18</f>
        <v>4308000</v>
      </c>
      <c r="I38" s="153">
        <f>'Activities Allocation'!I18</f>
        <v>89750</v>
      </c>
    </row>
    <row r="39" spans="1:9" s="44" customFormat="1" ht="27.75" customHeight="1">
      <c r="A39" s="5"/>
      <c r="B39" s="148" t="s">
        <v>6</v>
      </c>
      <c r="C39" s="149"/>
      <c r="D39" s="149"/>
      <c r="E39" s="150"/>
      <c r="F39" s="151"/>
      <c r="G39" s="149"/>
      <c r="H39" s="152">
        <f>'Activities Allocation'!H24</f>
        <v>1390000</v>
      </c>
      <c r="I39" s="153">
        <f>'Activities Allocation'!I24</f>
        <v>28958.333333333336</v>
      </c>
    </row>
    <row r="40" spans="1:9" s="44" customFormat="1" ht="27.75" customHeight="1" thickBot="1">
      <c r="A40" s="5"/>
      <c r="B40" s="148" t="s">
        <v>7</v>
      </c>
      <c r="C40" s="149"/>
      <c r="D40" s="149"/>
      <c r="E40" s="150"/>
      <c r="F40" s="151"/>
      <c r="G40" s="149"/>
      <c r="H40" s="152">
        <f>'Activities Allocation'!H28</f>
        <v>530000</v>
      </c>
      <c r="I40" s="153">
        <f>'Activities Allocation'!I28</f>
        <v>11041.666666666668</v>
      </c>
    </row>
    <row r="41" spans="1:9" s="85" customFormat="1" ht="25.5" customHeight="1" thickBot="1">
      <c r="A41" s="5"/>
      <c r="B41" s="121" t="s">
        <v>70</v>
      </c>
      <c r="C41" s="122"/>
      <c r="D41" s="122"/>
      <c r="E41" s="123"/>
      <c r="F41" s="126">
        <v>0</v>
      </c>
      <c r="G41" s="122"/>
      <c r="H41" s="124">
        <v>0</v>
      </c>
      <c r="I41" s="125">
        <v>0</v>
      </c>
    </row>
    <row r="42" spans="1:9" ht="15.75" customHeight="1" thickBot="1">
      <c r="B42" s="162" t="s">
        <v>71</v>
      </c>
      <c r="C42" s="163"/>
      <c r="D42" s="163"/>
      <c r="E42" s="164"/>
      <c r="F42" s="165"/>
      <c r="G42" s="163"/>
      <c r="H42" s="166">
        <f>H35+H28+H23+H8</f>
        <v>14644209.211382113</v>
      </c>
      <c r="I42" s="167">
        <f>I41+I35+I28+I23+I8</f>
        <v>305087.69190379401</v>
      </c>
    </row>
    <row r="43" spans="1:9" s="3" customFormat="1" ht="15.75" customHeight="1">
      <c r="A43" s="6"/>
      <c r="E43" s="107"/>
      <c r="G43" s="4"/>
      <c r="H43" s="93"/>
      <c r="I43" s="4"/>
    </row>
    <row r="44" spans="1:9" s="3" customFormat="1" ht="15.75" customHeight="1">
      <c r="A44" s="6"/>
      <c r="E44" s="107"/>
      <c r="G44" s="4"/>
      <c r="H44" s="93"/>
      <c r="I44" s="4"/>
    </row>
    <row r="45" spans="1:9" s="3" customFormat="1" ht="15.75" customHeight="1">
      <c r="A45" s="6"/>
      <c r="E45" s="107"/>
      <c r="G45" s="4"/>
      <c r="H45" s="93"/>
      <c r="I45" s="4"/>
    </row>
    <row r="46" spans="1:9" s="3" customFormat="1" ht="15.75" customHeight="1">
      <c r="A46" s="6"/>
      <c r="B46" s="42"/>
      <c r="C46" s="42"/>
      <c r="D46" s="42"/>
      <c r="E46" s="108"/>
      <c r="F46" s="43"/>
      <c r="G46" s="43"/>
      <c r="H46" s="94"/>
      <c r="I46" s="43"/>
    </row>
    <row r="47" spans="1:9" s="3" customFormat="1" ht="15.75" customHeight="1">
      <c r="A47" s="6"/>
      <c r="E47" s="107"/>
      <c r="F47" s="4"/>
      <c r="G47" s="4"/>
      <c r="H47" s="93"/>
      <c r="I47" s="4"/>
    </row>
    <row r="48" spans="1:9" s="3" customFormat="1" ht="15.75" customHeight="1">
      <c r="A48" s="6"/>
      <c r="B48" s="42"/>
      <c r="C48" s="42"/>
      <c r="D48" s="42"/>
      <c r="E48" s="108"/>
      <c r="F48" s="43"/>
      <c r="G48" s="43"/>
      <c r="H48" s="94"/>
      <c r="I48" s="43"/>
    </row>
    <row r="49" spans="1:9" s="3" customFormat="1" ht="15.75" customHeight="1">
      <c r="A49" s="6"/>
      <c r="E49" s="107"/>
      <c r="F49" s="4"/>
      <c r="G49" s="16"/>
      <c r="H49" s="93"/>
      <c r="I49" s="4"/>
    </row>
    <row r="50" spans="1:9" ht="27.75" customHeight="1">
      <c r="B50" s="85"/>
      <c r="G50" s="17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5"/>
  <sheetViews>
    <sheetView showGridLines="0" topLeftCell="A18" zoomScale="85" zoomScaleNormal="85" workbookViewId="0">
      <selection activeCell="I33" sqref="I33"/>
    </sheetView>
  </sheetViews>
  <sheetFormatPr defaultRowHeight="14.25"/>
  <cols>
    <col min="1" max="1" width="5.33203125" style="60" customWidth="1"/>
    <col min="2" max="2" width="121.5" style="61" customWidth="1"/>
    <col min="3" max="3" width="11.5" style="62" customWidth="1"/>
    <col min="4" max="4" width="16" style="63" customWidth="1"/>
    <col min="5" max="5" width="15" style="65" customWidth="1"/>
    <col min="6" max="6" width="13.5" style="62" customWidth="1"/>
    <col min="7" max="7" width="18.83203125" style="62" customWidth="1"/>
    <col min="8" max="8" width="22" style="65" customWidth="1"/>
    <col min="9" max="9" width="22" style="64" customWidth="1"/>
    <col min="10" max="10" width="15.5" style="65" bestFit="1" customWidth="1"/>
    <col min="11" max="11" width="13" style="63" bestFit="1" customWidth="1"/>
    <col min="12" max="12" width="11.5" style="66" bestFit="1" customWidth="1"/>
    <col min="13" max="16384" width="9.33203125" style="63"/>
  </cols>
  <sheetData>
    <row r="2" spans="2:9" ht="15" thickBot="1"/>
    <row r="3" spans="2:9" ht="30">
      <c r="B3" s="67"/>
      <c r="C3" s="68" t="s">
        <v>28</v>
      </c>
      <c r="D3" s="68" t="s">
        <v>29</v>
      </c>
      <c r="E3" s="114" t="s">
        <v>30</v>
      </c>
      <c r="F3" s="69" t="s">
        <v>31</v>
      </c>
      <c r="G3" s="68" t="s">
        <v>32</v>
      </c>
      <c r="H3" s="114" t="s">
        <v>33</v>
      </c>
      <c r="I3" s="117" t="s">
        <v>34</v>
      </c>
    </row>
    <row r="4" spans="2:9" ht="15">
      <c r="B4" s="111" t="s">
        <v>3</v>
      </c>
      <c r="C4" s="112"/>
      <c r="D4" s="113"/>
      <c r="E4" s="115"/>
      <c r="F4" s="112"/>
      <c r="G4" s="113"/>
      <c r="H4" s="115">
        <f>SUM(H5:H10)</f>
        <v>5180000</v>
      </c>
      <c r="I4" s="118">
        <f>SUM(I5:I10)</f>
        <v>107916.66666666667</v>
      </c>
    </row>
    <row r="5" spans="2:9">
      <c r="B5" s="77" t="s">
        <v>72</v>
      </c>
      <c r="C5" s="70">
        <v>3</v>
      </c>
      <c r="D5" s="71" t="s">
        <v>73</v>
      </c>
      <c r="E5" s="116">
        <v>15000</v>
      </c>
      <c r="F5" s="70">
        <v>6</v>
      </c>
      <c r="G5" s="71" t="s">
        <v>74</v>
      </c>
      <c r="H5" s="116">
        <f>C5*E5*F5</f>
        <v>270000</v>
      </c>
      <c r="I5" s="119">
        <f>H5/'ST Rolly Detailed Budget'!$C$6</f>
        <v>5625</v>
      </c>
    </row>
    <row r="6" spans="2:9">
      <c r="B6" s="78" t="s">
        <v>75</v>
      </c>
      <c r="C6" s="70">
        <v>1</v>
      </c>
      <c r="D6" s="71" t="s">
        <v>68</v>
      </c>
      <c r="E6" s="116">
        <v>25000</v>
      </c>
      <c r="F6" s="70">
        <v>2</v>
      </c>
      <c r="G6" s="71" t="s">
        <v>74</v>
      </c>
      <c r="H6" s="116">
        <f t="shared" ref="H6:H10" si="0">C6*E6*F6</f>
        <v>50000</v>
      </c>
      <c r="I6" s="119">
        <f>H6/'ST Rolly Detailed Budget'!$C$6</f>
        <v>1041.6666666666667</v>
      </c>
    </row>
    <row r="7" spans="2:9">
      <c r="B7" s="78" t="s">
        <v>76</v>
      </c>
      <c r="C7" s="70">
        <v>300</v>
      </c>
      <c r="D7" s="71" t="s">
        <v>77</v>
      </c>
      <c r="E7" s="116">
        <v>500</v>
      </c>
      <c r="F7" s="70">
        <v>30</v>
      </c>
      <c r="G7" s="71" t="s">
        <v>78</v>
      </c>
      <c r="H7" s="116">
        <f t="shared" si="0"/>
        <v>4500000</v>
      </c>
      <c r="I7" s="119">
        <f>H7/'ST Rolly Detailed Budget'!$C$6</f>
        <v>93750</v>
      </c>
    </row>
    <row r="8" spans="2:9">
      <c r="B8" s="78" t="s">
        <v>79</v>
      </c>
      <c r="C8" s="70">
        <v>5</v>
      </c>
      <c r="D8" s="71" t="s">
        <v>80</v>
      </c>
      <c r="E8" s="116">
        <v>35000</v>
      </c>
      <c r="F8" s="70">
        <v>1</v>
      </c>
      <c r="G8" s="71" t="s">
        <v>68</v>
      </c>
      <c r="H8" s="116">
        <f t="shared" si="0"/>
        <v>175000</v>
      </c>
      <c r="I8" s="119">
        <f>H8/'ST Rolly Detailed Budget'!$C$6</f>
        <v>3645.8333333333335</v>
      </c>
    </row>
    <row r="9" spans="2:9">
      <c r="B9" s="78" t="s">
        <v>81</v>
      </c>
      <c r="C9" s="70">
        <v>300</v>
      </c>
      <c r="D9" s="71" t="s">
        <v>82</v>
      </c>
      <c r="E9" s="116">
        <f>((300*50)+(5*2000))/300</f>
        <v>83.333333333333329</v>
      </c>
      <c r="F9" s="70">
        <v>5</v>
      </c>
      <c r="G9" s="71" t="s">
        <v>78</v>
      </c>
      <c r="H9" s="116">
        <f t="shared" si="0"/>
        <v>125000</v>
      </c>
      <c r="I9" s="119">
        <f>H9/'ST Rolly Detailed Budget'!$C$6</f>
        <v>2604.1666666666665</v>
      </c>
    </row>
    <row r="10" spans="2:9">
      <c r="B10" s="77" t="s">
        <v>83</v>
      </c>
      <c r="C10" s="70">
        <v>6</v>
      </c>
      <c r="D10" s="71" t="s">
        <v>84</v>
      </c>
      <c r="E10" s="116">
        <v>2000</v>
      </c>
      <c r="F10" s="70">
        <v>5</v>
      </c>
      <c r="G10" s="71" t="s">
        <v>78</v>
      </c>
      <c r="H10" s="116">
        <f t="shared" si="0"/>
        <v>60000</v>
      </c>
      <c r="I10" s="119">
        <f>H10/'ST Rolly Detailed Budget'!$C$6</f>
        <v>1250</v>
      </c>
    </row>
    <row r="11" spans="2:9" ht="30">
      <c r="B11" s="111" t="s">
        <v>4</v>
      </c>
      <c r="C11" s="112"/>
      <c r="D11" s="113"/>
      <c r="E11" s="115"/>
      <c r="F11" s="112"/>
      <c r="G11" s="113"/>
      <c r="H11" s="115">
        <f>SUM(H12:H17)</f>
        <v>1375000</v>
      </c>
      <c r="I11" s="120">
        <f>SUM(I12:I17)</f>
        <v>28645.833333333336</v>
      </c>
    </row>
    <row r="12" spans="2:9">
      <c r="B12" s="78" t="s">
        <v>85</v>
      </c>
      <c r="C12" s="70">
        <v>1</v>
      </c>
      <c r="D12" s="71" t="s">
        <v>68</v>
      </c>
      <c r="E12" s="116">
        <v>15000</v>
      </c>
      <c r="F12" s="70">
        <v>6</v>
      </c>
      <c r="G12" s="71" t="s">
        <v>74</v>
      </c>
      <c r="H12" s="116">
        <f t="shared" ref="H12:H17" si="1">C12*E12*F12</f>
        <v>90000</v>
      </c>
      <c r="I12" s="119">
        <f>H12/'ST Rolly Detailed Budget'!$C$6</f>
        <v>1875</v>
      </c>
    </row>
    <row r="13" spans="2:9">
      <c r="B13" s="78" t="s">
        <v>86</v>
      </c>
      <c r="C13" s="70">
        <v>1</v>
      </c>
      <c r="D13" s="71" t="s">
        <v>68</v>
      </c>
      <c r="E13" s="116">
        <v>25000</v>
      </c>
      <c r="F13" s="70">
        <v>2</v>
      </c>
      <c r="G13" s="71" t="s">
        <v>74</v>
      </c>
      <c r="H13" s="116">
        <f t="shared" si="1"/>
        <v>50000</v>
      </c>
      <c r="I13" s="119">
        <f>H13/'ST Rolly Detailed Budget'!$C$6</f>
        <v>1041.6666666666667</v>
      </c>
    </row>
    <row r="14" spans="2:9">
      <c r="B14" s="78" t="s">
        <v>87</v>
      </c>
      <c r="C14" s="70">
        <v>400</v>
      </c>
      <c r="D14" s="71" t="s">
        <v>88</v>
      </c>
      <c r="E14" s="116">
        <v>150</v>
      </c>
      <c r="F14" s="70">
        <v>8</v>
      </c>
      <c r="G14" s="71" t="s">
        <v>89</v>
      </c>
      <c r="H14" s="116">
        <f t="shared" si="1"/>
        <v>480000</v>
      </c>
      <c r="I14" s="119">
        <f>H14/'ST Rolly Detailed Budget'!$C$6</f>
        <v>10000</v>
      </c>
    </row>
    <row r="15" spans="2:9">
      <c r="B15" s="77" t="s">
        <v>90</v>
      </c>
      <c r="C15" s="70">
        <v>1</v>
      </c>
      <c r="D15" s="71" t="s">
        <v>68</v>
      </c>
      <c r="E15" s="116">
        <v>10000</v>
      </c>
      <c r="F15" s="70">
        <v>1</v>
      </c>
      <c r="G15" s="71" t="s">
        <v>74</v>
      </c>
      <c r="H15" s="116">
        <f t="shared" si="1"/>
        <v>10000</v>
      </c>
      <c r="I15" s="119">
        <f>H15/'ST Rolly Detailed Budget'!$C$6</f>
        <v>208.33333333333334</v>
      </c>
    </row>
    <row r="16" spans="2:9">
      <c r="B16" s="77" t="s">
        <v>91</v>
      </c>
      <c r="C16" s="70">
        <v>1</v>
      </c>
      <c r="D16" s="71" t="s">
        <v>92</v>
      </c>
      <c r="E16" s="116">
        <v>5000</v>
      </c>
      <c r="F16" s="70">
        <v>1</v>
      </c>
      <c r="G16" s="71" t="s">
        <v>68</v>
      </c>
      <c r="H16" s="116">
        <f t="shared" si="1"/>
        <v>5000</v>
      </c>
      <c r="I16" s="119">
        <f>H16/'ST Rolly Detailed Budget'!$C$6</f>
        <v>104.16666666666667</v>
      </c>
    </row>
    <row r="17" spans="1:10">
      <c r="B17" s="77" t="s">
        <v>93</v>
      </c>
      <c r="C17" s="70">
        <v>400</v>
      </c>
      <c r="D17" s="71" t="s">
        <v>88</v>
      </c>
      <c r="E17" s="116">
        <f>((400*5)+(10*3500))/400</f>
        <v>92.5</v>
      </c>
      <c r="F17" s="70">
        <v>20</v>
      </c>
      <c r="G17" s="71" t="s">
        <v>94</v>
      </c>
      <c r="H17" s="116">
        <f>C17*E17*F17</f>
        <v>740000</v>
      </c>
      <c r="I17" s="119">
        <f>H17/'ST Rolly Detailed Budget'!$C$6</f>
        <v>15416.666666666666</v>
      </c>
    </row>
    <row r="18" spans="1:10" ht="15">
      <c r="B18" s="111" t="s">
        <v>5</v>
      </c>
      <c r="C18" s="112"/>
      <c r="D18" s="113"/>
      <c r="E18" s="115"/>
      <c r="F18" s="112"/>
      <c r="G18" s="113"/>
      <c r="H18" s="115">
        <f>SUM(H19:H23)</f>
        <v>4308000</v>
      </c>
      <c r="I18" s="120">
        <f>SUM(I19:I23)</f>
        <v>89750</v>
      </c>
    </row>
    <row r="19" spans="1:10">
      <c r="B19" s="77" t="s">
        <v>95</v>
      </c>
      <c r="C19" s="70">
        <v>1</v>
      </c>
      <c r="D19" s="71" t="s">
        <v>68</v>
      </c>
      <c r="E19" s="116">
        <v>15000</v>
      </c>
      <c r="F19" s="70">
        <v>3</v>
      </c>
      <c r="G19" s="71" t="s">
        <v>74</v>
      </c>
      <c r="H19" s="116">
        <f t="shared" ref="H19:H23" si="2">C19*E19*F19</f>
        <v>45000</v>
      </c>
      <c r="I19" s="119">
        <f>H19/'ST Rolly Detailed Budget'!$C$6</f>
        <v>937.5</v>
      </c>
    </row>
    <row r="20" spans="1:10">
      <c r="B20" s="77" t="s">
        <v>96</v>
      </c>
      <c r="C20" s="70">
        <v>1</v>
      </c>
      <c r="D20" s="71" t="s">
        <v>68</v>
      </c>
      <c r="E20" s="116">
        <v>15000</v>
      </c>
      <c r="F20" s="70">
        <v>1</v>
      </c>
      <c r="G20" s="71" t="s">
        <v>74</v>
      </c>
      <c r="H20" s="116">
        <f t="shared" si="2"/>
        <v>15000</v>
      </c>
      <c r="I20" s="119">
        <f>H20/'ST Rolly Detailed Budget'!$C$6</f>
        <v>312.5</v>
      </c>
    </row>
    <row r="21" spans="1:10">
      <c r="B21" s="77" t="s">
        <v>97</v>
      </c>
      <c r="C21" s="70">
        <v>1</v>
      </c>
      <c r="D21" s="71" t="s">
        <v>68</v>
      </c>
      <c r="E21" s="116">
        <f>(300*100)+15000</f>
        <v>45000</v>
      </c>
      <c r="F21" s="70">
        <v>2</v>
      </c>
      <c r="G21" s="71" t="s">
        <v>74</v>
      </c>
      <c r="H21" s="116">
        <f t="shared" si="2"/>
        <v>90000</v>
      </c>
      <c r="I21" s="119">
        <f>H21/'ST Rolly Detailed Budget'!$C$6</f>
        <v>1875</v>
      </c>
    </row>
    <row r="22" spans="1:10">
      <c r="B22" s="77" t="s">
        <v>98</v>
      </c>
      <c r="C22" s="70">
        <v>300</v>
      </c>
      <c r="D22" s="71" t="s">
        <v>99</v>
      </c>
      <c r="E22" s="116">
        <f>((300*10)+(300*300))/300</f>
        <v>310</v>
      </c>
      <c r="F22" s="70">
        <v>6</v>
      </c>
      <c r="G22" s="71" t="s">
        <v>74</v>
      </c>
      <c r="H22" s="116">
        <f t="shared" si="2"/>
        <v>558000</v>
      </c>
      <c r="I22" s="119">
        <f>H22/'ST Rolly Detailed Budget'!$C$6</f>
        <v>11625</v>
      </c>
    </row>
    <row r="23" spans="1:10">
      <c r="B23" s="77" t="s">
        <v>100</v>
      </c>
      <c r="C23" s="70">
        <v>300</v>
      </c>
      <c r="D23" s="71" t="s">
        <v>99</v>
      </c>
      <c r="E23" s="116">
        <v>12000</v>
      </c>
      <c r="F23" s="70">
        <v>1</v>
      </c>
      <c r="G23" s="71" t="s">
        <v>68</v>
      </c>
      <c r="H23" s="116">
        <f t="shared" si="2"/>
        <v>3600000</v>
      </c>
      <c r="I23" s="119">
        <f>H23/'ST Rolly Detailed Budget'!$C$6</f>
        <v>75000</v>
      </c>
    </row>
    <row r="24" spans="1:10" ht="30">
      <c r="B24" s="111" t="s">
        <v>6</v>
      </c>
      <c r="C24" s="112"/>
      <c r="D24" s="113"/>
      <c r="E24" s="115"/>
      <c r="F24" s="112"/>
      <c r="G24" s="113"/>
      <c r="H24" s="115">
        <f>SUM(H25:H27)</f>
        <v>1390000</v>
      </c>
      <c r="I24" s="120">
        <f>SUM(I25:I27)</f>
        <v>28958.333333333336</v>
      </c>
    </row>
    <row r="25" spans="1:10">
      <c r="B25" s="77" t="s">
        <v>101</v>
      </c>
      <c r="C25" s="70">
        <v>1</v>
      </c>
      <c r="D25" s="71" t="s">
        <v>68</v>
      </c>
      <c r="E25" s="116">
        <v>15000</v>
      </c>
      <c r="F25" s="70">
        <v>3</v>
      </c>
      <c r="G25" s="71" t="s">
        <v>74</v>
      </c>
      <c r="H25" s="116">
        <f t="shared" ref="H25:H27" si="3">C25*E25*F25</f>
        <v>45000</v>
      </c>
      <c r="I25" s="119">
        <f>H25/'ST Rolly Detailed Budget'!$C$6</f>
        <v>937.5</v>
      </c>
    </row>
    <row r="26" spans="1:10">
      <c r="B26" s="77" t="s">
        <v>102</v>
      </c>
      <c r="C26" s="70">
        <v>20</v>
      </c>
      <c r="D26" s="71" t="s">
        <v>99</v>
      </c>
      <c r="E26" s="116">
        <f>65000/20</f>
        <v>3250</v>
      </c>
      <c r="F26" s="70">
        <v>4</v>
      </c>
      <c r="G26" s="71" t="s">
        <v>92</v>
      </c>
      <c r="H26" s="116">
        <f t="shared" si="3"/>
        <v>260000</v>
      </c>
      <c r="I26" s="119">
        <f>H26/'ST Rolly Detailed Budget'!$C$6</f>
        <v>5416.666666666667</v>
      </c>
    </row>
    <row r="27" spans="1:10">
      <c r="B27" s="77" t="s">
        <v>103</v>
      </c>
      <c r="C27" s="70">
        <v>31</v>
      </c>
      <c r="D27" s="71" t="s">
        <v>80</v>
      </c>
      <c r="E27" s="116">
        <v>35000</v>
      </c>
      <c r="F27" s="70">
        <v>1</v>
      </c>
      <c r="G27" s="71" t="s">
        <v>68</v>
      </c>
      <c r="H27" s="116">
        <f t="shared" si="3"/>
        <v>1085000</v>
      </c>
      <c r="I27" s="119">
        <f>H27/'ST Rolly Detailed Budget'!$C$6</f>
        <v>22604.166666666668</v>
      </c>
    </row>
    <row r="28" spans="1:10" ht="15">
      <c r="B28" s="111" t="s">
        <v>7</v>
      </c>
      <c r="C28" s="112"/>
      <c r="D28" s="113"/>
      <c r="E28" s="115"/>
      <c r="F28" s="112"/>
      <c r="G28" s="113"/>
      <c r="H28" s="115">
        <f>SUM(H29:H31)</f>
        <v>530000</v>
      </c>
      <c r="I28" s="120">
        <f>SUM(I29:I31)</f>
        <v>11041.666666666668</v>
      </c>
    </row>
    <row r="29" spans="1:10">
      <c r="A29" s="60">
        <v>37</v>
      </c>
      <c r="B29" s="73" t="s">
        <v>104</v>
      </c>
      <c r="C29" s="70">
        <v>1</v>
      </c>
      <c r="D29" s="71" t="s">
        <v>68</v>
      </c>
      <c r="E29" s="116">
        <v>100000</v>
      </c>
      <c r="F29" s="74">
        <v>1</v>
      </c>
      <c r="G29" s="74" t="s">
        <v>68</v>
      </c>
      <c r="H29" s="116">
        <f t="shared" ref="H29:H31" si="4">C29*E29*F29</f>
        <v>100000</v>
      </c>
      <c r="I29" s="119">
        <f>H29/'ST Rolly Detailed Budget'!$C$6</f>
        <v>2083.3333333333335</v>
      </c>
      <c r="J29" s="72"/>
    </row>
    <row r="30" spans="1:10">
      <c r="B30" s="73" t="s">
        <v>105</v>
      </c>
      <c r="C30" s="70">
        <v>1</v>
      </c>
      <c r="D30" s="71" t="s">
        <v>68</v>
      </c>
      <c r="E30" s="116">
        <v>55000</v>
      </c>
      <c r="F30" s="74">
        <v>6</v>
      </c>
      <c r="G30" s="74" t="s">
        <v>74</v>
      </c>
      <c r="H30" s="116">
        <f t="shared" si="4"/>
        <v>330000</v>
      </c>
      <c r="I30" s="119">
        <f>H30/'ST Rolly Detailed Budget'!$C$6</f>
        <v>6875</v>
      </c>
      <c r="J30" s="72"/>
    </row>
    <row r="31" spans="1:10" ht="15" thickBot="1">
      <c r="B31" s="83" t="s">
        <v>106</v>
      </c>
      <c r="C31" s="70">
        <v>1</v>
      </c>
      <c r="D31" s="71" t="s">
        <v>68</v>
      </c>
      <c r="E31" s="116">
        <v>100000</v>
      </c>
      <c r="F31" s="84">
        <v>1</v>
      </c>
      <c r="G31" s="141" t="s">
        <v>74</v>
      </c>
      <c r="H31" s="116">
        <f t="shared" si="4"/>
        <v>100000</v>
      </c>
      <c r="I31" s="119">
        <f>H31/'ST Rolly Detailed Budget'!$C$6</f>
        <v>2083.3333333333335</v>
      </c>
      <c r="J31" s="72"/>
    </row>
    <row r="32" spans="1:10" ht="15">
      <c r="B32" s="67" t="s">
        <v>107</v>
      </c>
      <c r="C32" s="68"/>
      <c r="D32" s="68"/>
      <c r="E32" s="114"/>
      <c r="F32" s="69"/>
      <c r="G32" s="68"/>
      <c r="H32" s="114">
        <f>H28+H24+H18+H11+H4</f>
        <v>12783000</v>
      </c>
      <c r="I32" s="114">
        <f>I28+I24+I18+I11+I4</f>
        <v>266312.5</v>
      </c>
    </row>
    <row r="33" spans="6:7">
      <c r="F33" s="75"/>
      <c r="G33" s="75"/>
    </row>
    <row r="34" spans="6:7">
      <c r="F34" s="75"/>
    </row>
    <row r="35" spans="6:7" ht="15">
      <c r="F35" s="76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90AC9D8B0BC46BEBA6A4CBC7DE7F2" ma:contentTypeVersion="11" ma:contentTypeDescription="Create a new document." ma:contentTypeScope="" ma:versionID="e5d2a356d64be08749679816b9e05bfe">
  <xsd:schema xmlns:xsd="http://www.w3.org/2001/XMLSchema" xmlns:xs="http://www.w3.org/2001/XMLSchema" xmlns:p="http://schemas.microsoft.com/office/2006/metadata/properties" xmlns:ns2="c37cb553-ad14-49a5-aa0e-3d94424c834b" xmlns:ns3="acd68225-4433-4112-a13c-3d3cff8f1f4b" targetNamespace="http://schemas.microsoft.com/office/2006/metadata/properties" ma:root="true" ma:fieldsID="7ecd9d2433de4cc1f47e123069aa7869" ns2:_="" ns3:_="">
    <xsd:import namespace="c37cb553-ad14-49a5-aa0e-3d94424c834b"/>
    <xsd:import namespace="acd68225-4433-4112-a13c-3d3cff8f1f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cb553-ad14-49a5-aa0e-3d94424c8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68225-4433-4112-a13c-3d3cff8f1f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68B0F6-9AEC-4F1A-AB29-8314A36D8825}"/>
</file>

<file path=customXml/itemProps2.xml><?xml version="1.0" encoding="utf-8"?>
<ds:datastoreItem xmlns:ds="http://schemas.openxmlformats.org/officeDocument/2006/customXml" ds:itemID="{A6014437-1611-4787-A7C4-3DA50F46C467}"/>
</file>

<file path=customXml/itemProps3.xml><?xml version="1.0" encoding="utf-8"?>
<ds:datastoreItem xmlns:ds="http://schemas.openxmlformats.org/officeDocument/2006/customXml" ds:itemID="{015F73AA-A795-4ED0-BC6C-461B99421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Outputs Based Budget - new version _2_.rtf</dc:title>
  <dc:subject/>
  <dc:creator>jeter-malaika</dc:creator>
  <cp:keywords/>
  <dc:description/>
  <cp:lastModifiedBy/>
  <cp:revision/>
  <dcterms:created xsi:type="dcterms:W3CDTF">2015-03-11T13:18:46Z</dcterms:created>
  <dcterms:modified xsi:type="dcterms:W3CDTF">2020-11-07T04:41:07Z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0x010100B8B90AC9D8B0BC46BEBA6A4CBC7DE7F2</vt:lpwstr>
  </property>
</Properties>
</file>