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Humberto\OneDrive - Child Fund Alliance\"/>
    </mc:Choice>
  </mc:AlternateContent>
  <bookViews>
    <workbookView xWindow="0" yWindow="0" windowWidth="23040" windowHeight="8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2" i="1" l="1"/>
  <c r="B20" i="1"/>
  <c r="C30" i="1" l="1"/>
  <c r="D89" i="1" l="1"/>
  <c r="Y5" i="1" l="1"/>
  <c r="AA5" i="1" s="1"/>
  <c r="Y6" i="1"/>
  <c r="AA6" i="1" s="1"/>
  <c r="Y7" i="1"/>
  <c r="AA7" i="1" s="1"/>
  <c r="Y8" i="1"/>
  <c r="AA8" i="1" s="1"/>
  <c r="Y9" i="1"/>
  <c r="AA9" i="1" s="1"/>
  <c r="Y10" i="1"/>
  <c r="AA10" i="1" s="1"/>
  <c r="Y11" i="1"/>
  <c r="Y12" i="1"/>
  <c r="AA12" i="1" s="1"/>
  <c r="Y13" i="1"/>
  <c r="AA13" i="1" s="1"/>
  <c r="Y14" i="1"/>
  <c r="AA14" i="1" s="1"/>
  <c r="Y15" i="1"/>
  <c r="AA15" i="1" s="1"/>
  <c r="Y20" i="1" l="1"/>
  <c r="AA11" i="1"/>
  <c r="AA20" i="1" l="1"/>
  <c r="AB5" i="1"/>
  <c r="C96" i="1"/>
  <c r="E88" i="1"/>
  <c r="F88" i="1" s="1"/>
  <c r="E87" i="1"/>
  <c r="F87" i="1" s="1"/>
  <c r="E85" i="1"/>
  <c r="F85" i="1" s="1"/>
  <c r="E84" i="1"/>
  <c r="F84" i="1" s="1"/>
  <c r="E69" i="1"/>
  <c r="F69" i="1" s="1"/>
  <c r="E63" i="1"/>
  <c r="F63" i="1" s="1"/>
  <c r="E62" i="1"/>
  <c r="E61" i="1"/>
  <c r="E60" i="1"/>
  <c r="E59" i="1"/>
  <c r="E58" i="1"/>
  <c r="E57" i="1"/>
  <c r="E56" i="1"/>
  <c r="E51" i="1"/>
  <c r="E50" i="1"/>
  <c r="F50" i="1" s="1"/>
  <c r="E49" i="1"/>
  <c r="E48" i="1"/>
  <c r="E47" i="1"/>
  <c r="E46" i="1"/>
  <c r="E45" i="1"/>
  <c r="E43" i="1"/>
  <c r="E41" i="1"/>
  <c r="F41" i="1" s="1"/>
  <c r="E40" i="1"/>
  <c r="F40" i="1" s="1"/>
  <c r="E25" i="1"/>
  <c r="F25" i="1" s="1"/>
  <c r="E30" i="1"/>
  <c r="C29" i="1"/>
  <c r="E29" i="1" s="1"/>
  <c r="F29" i="1" s="1"/>
  <c r="C27" i="1"/>
  <c r="C67" i="1"/>
  <c r="C64" i="1" s="1"/>
  <c r="C74" i="1"/>
  <c r="E74" i="1" s="1"/>
  <c r="F74" i="1" s="1"/>
  <c r="C81" i="1"/>
  <c r="E81" i="1" s="1"/>
  <c r="F81" i="1" s="1"/>
  <c r="C78" i="1"/>
  <c r="E78" i="1" s="1"/>
  <c r="F78" i="1" s="1"/>
  <c r="C70" i="1"/>
  <c r="E70" i="1" s="1"/>
  <c r="F70" i="1" s="1"/>
  <c r="C52" i="1"/>
  <c r="E52" i="1" s="1"/>
  <c r="C31" i="1"/>
  <c r="E31" i="1" s="1"/>
  <c r="F31" i="1" s="1"/>
  <c r="B89" i="1"/>
  <c r="L89" i="1"/>
  <c r="K89" i="1"/>
  <c r="J89" i="1"/>
  <c r="I89" i="1"/>
  <c r="H89" i="1"/>
  <c r="E27" i="1" l="1"/>
  <c r="C89" i="1"/>
  <c r="E64" i="1"/>
  <c r="F64" i="1" s="1"/>
  <c r="AB9" i="1"/>
  <c r="AB12" i="1"/>
  <c r="AB8" i="1"/>
  <c r="AB13" i="1"/>
  <c r="AB15" i="1"/>
  <c r="AB7" i="1"/>
  <c r="AB14" i="1"/>
  <c r="AB10" i="1"/>
  <c r="AB6" i="1"/>
  <c r="AB11" i="1"/>
  <c r="Z20" i="1"/>
  <c r="AA21" i="1"/>
  <c r="F27" i="1"/>
  <c r="E89" i="1" l="1"/>
  <c r="F89" i="1" s="1"/>
  <c r="C97" i="1"/>
  <c r="AB20" i="1"/>
  <c r="S25" i="1" l="1"/>
  <c r="Q25" i="1"/>
</calcChain>
</file>

<file path=xl/sharedStrings.xml><?xml version="1.0" encoding="utf-8"?>
<sst xmlns="http://schemas.openxmlformats.org/spreadsheetml/2006/main" count="121" uniqueCount="110">
  <si>
    <t>Revenue</t>
  </si>
  <si>
    <t>Grants</t>
  </si>
  <si>
    <t>Other Contributions</t>
  </si>
  <si>
    <t>AU - ChildFund Australia</t>
  </si>
  <si>
    <t>CA - CCFC</t>
  </si>
  <si>
    <t>DE - ChildFund Germany</t>
  </si>
  <si>
    <t>FR - UEPLM</t>
  </si>
  <si>
    <t>IE - ChildFund Ireland</t>
  </si>
  <si>
    <t>JP - ChildFund Japan</t>
  </si>
  <si>
    <t>KR - ChildFund Korea</t>
  </si>
  <si>
    <t>NZ- ChildFund New Zealand</t>
  </si>
  <si>
    <t>SE - Barnfonden</t>
  </si>
  <si>
    <t>SP - Educo</t>
  </si>
  <si>
    <t>US - ChildFund Int'l USA</t>
  </si>
  <si>
    <t>Total Revenue</t>
  </si>
  <si>
    <t>Salaries &amp; Benefits</t>
  </si>
  <si>
    <t>Consultants - Contract Services</t>
  </si>
  <si>
    <t>Office Rent / Utilities / Telecoms</t>
  </si>
  <si>
    <t>ChildFund International Services</t>
  </si>
  <si>
    <t>Equipment / Rental / Maintenance</t>
  </si>
  <si>
    <t>ADP Services</t>
  </si>
  <si>
    <t>Membership / Affiliations</t>
  </si>
  <si>
    <t>Postage / Courier</t>
  </si>
  <si>
    <t>Supplies</t>
  </si>
  <si>
    <t>Legal</t>
  </si>
  <si>
    <t>D &amp; O Insurance &amp; Liability</t>
  </si>
  <si>
    <t>Auditing / Tax</t>
  </si>
  <si>
    <t>Bank Service Fees</t>
  </si>
  <si>
    <t>Office Phone</t>
  </si>
  <si>
    <t xml:space="preserve">Staff Work Cell Phone </t>
  </si>
  <si>
    <t>Internet Service</t>
  </si>
  <si>
    <t>Total Expenses</t>
  </si>
  <si>
    <t xml:space="preserve">Printing </t>
  </si>
  <si>
    <t xml:space="preserve">Design </t>
  </si>
  <si>
    <t>Licenses &amp; Subscriptions</t>
  </si>
  <si>
    <t>Medical (for people traveling)</t>
  </si>
  <si>
    <t>Sundry/Miscellaneous</t>
  </si>
  <si>
    <t xml:space="preserve">IT Services </t>
  </si>
  <si>
    <t>Photographs/Video</t>
  </si>
  <si>
    <t xml:space="preserve">Research &amp; Reports </t>
  </si>
  <si>
    <t>Rent</t>
  </si>
  <si>
    <t xml:space="preserve">Secretariat Events </t>
  </si>
  <si>
    <t xml:space="preserve">Global Conferences &amp; Meetings </t>
  </si>
  <si>
    <t xml:space="preserve">Travel &amp; Accommodations </t>
  </si>
  <si>
    <t xml:space="preserve">Translation </t>
  </si>
  <si>
    <t>Professional Services</t>
  </si>
  <si>
    <t>Website</t>
  </si>
  <si>
    <t xml:space="preserve">Advertising </t>
  </si>
  <si>
    <t>UN Advocacy &amp; Partnerships</t>
  </si>
  <si>
    <t>Fellowships &amp; Internships</t>
  </si>
  <si>
    <t>Advocacy (Katherine)</t>
  </si>
  <si>
    <t>Advocacy (Sarah)</t>
  </si>
  <si>
    <t>Child-Friendly App</t>
  </si>
  <si>
    <t>ICSC</t>
  </si>
  <si>
    <t>Communications (Diana)</t>
  </si>
  <si>
    <t>CPiE (Josh)</t>
  </si>
  <si>
    <t>Meg</t>
  </si>
  <si>
    <t>Expenses</t>
  </si>
  <si>
    <t xml:space="preserve">Electric </t>
  </si>
  <si>
    <t>D &amp; O Insurance</t>
  </si>
  <si>
    <t>Form 990 Preparation</t>
  </si>
  <si>
    <t xml:space="preserve">Annual audit </t>
  </si>
  <si>
    <t>Other legal fees</t>
  </si>
  <si>
    <t xml:space="preserve">Office Liability Insurance </t>
  </si>
  <si>
    <t>Accreditation (Accountable Now)</t>
  </si>
  <si>
    <t>Water/Coffee/Tea</t>
  </si>
  <si>
    <t>Printing (toner/copy paper)</t>
  </si>
  <si>
    <t xml:space="preserve">Other supplies </t>
  </si>
  <si>
    <t>Worker's Comp</t>
  </si>
  <si>
    <t>Other memberships</t>
  </si>
  <si>
    <t>Trademark Related</t>
  </si>
  <si>
    <t>MailChimp</t>
  </si>
  <si>
    <t>Other licenses/Software</t>
  </si>
  <si>
    <t>(includes webex, dropbox, box.com)</t>
  </si>
  <si>
    <t>Small Voices Big Dreams</t>
  </si>
  <si>
    <t>Depreciation</t>
  </si>
  <si>
    <t>% Change</t>
  </si>
  <si>
    <t>E-Financial reporting</t>
  </si>
  <si>
    <t>FY 17 Budget</t>
  </si>
  <si>
    <t>Projected Deficit</t>
  </si>
  <si>
    <t>2018 Rev - 7% inc. over 2017</t>
  </si>
  <si>
    <t>Revenue for App</t>
  </si>
  <si>
    <t>Transfer of Move Restriction</t>
  </si>
  <si>
    <t>Adjusted Unrestricted Reserve</t>
  </si>
  <si>
    <t>After Annual Deficit</t>
  </si>
  <si>
    <t>FY18 Opening Forecasted Unrestricted Reserve</t>
  </si>
  <si>
    <t>FY 2016 Net Revenues in USD</t>
  </si>
  <si>
    <t>Difference from FY 2017 budget</t>
  </si>
  <si>
    <t>(A)</t>
  </si>
  <si>
    <t>(B)</t>
  </si>
  <si>
    <t>FY18 (with 7% across the board increase)</t>
  </si>
  <si>
    <t>Cap 3 (Net Revenue Cap)</t>
  </si>
  <si>
    <t>Applicable Rate</t>
  </si>
  <si>
    <t>Scenario 5</t>
  </si>
  <si>
    <t>Proposed Budget</t>
  </si>
  <si>
    <t xml:space="preserve"> (C) = (B) * (A)</t>
  </si>
  <si>
    <t>Salaries &amp; Benefits EU Office</t>
  </si>
  <si>
    <t>Office Space EU Office</t>
  </si>
  <si>
    <t>Administrative Costs EU Office</t>
  </si>
  <si>
    <t>Travel EU Office</t>
  </si>
  <si>
    <t xml:space="preserve">Representation/Catering/Meetings EU Office </t>
  </si>
  <si>
    <t xml:space="preserve">Miscellaneous EU Office </t>
  </si>
  <si>
    <t>Consultancy EU Office</t>
  </si>
  <si>
    <t>Return Office Deposit + IT Equipment EU Office</t>
  </si>
  <si>
    <t>$ Change FY17 to Approved  FY18</t>
  </si>
  <si>
    <t>ChildFund Alliance - Approved Budget 2017-2018</t>
  </si>
  <si>
    <t>Membership/Affiliation EU Office</t>
  </si>
  <si>
    <t>Approved FY 2018 EU Office Only</t>
  </si>
  <si>
    <t>Approved FY 2018 Secretariat + EU Office</t>
  </si>
  <si>
    <t xml:space="preserve">EULO Reseves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</si>
</sst>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i/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/>
      <right style="thin">
        <color auto="1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5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3" fontId="5" fillId="0" borderId="0" xfId="0" applyNumberFormat="1" applyFont="1" applyFill="1"/>
    <xf numFmtId="0" fontId="6" fillId="0" borderId="0" xfId="0" applyFont="1" applyFill="1"/>
    <xf numFmtId="0" fontId="5" fillId="0" borderId="0" xfId="0" applyFont="1" applyBorder="1"/>
    <xf numFmtId="0" fontId="6" fillId="0" borderId="0" xfId="0" applyFont="1" applyBorder="1"/>
    <xf numFmtId="0" fontId="6" fillId="0" borderId="3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8" fillId="2" borderId="0" xfId="0" applyFont="1" applyFill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horizontal="left"/>
    </xf>
    <xf numFmtId="0" fontId="10" fillId="0" borderId="0" xfId="0" applyFont="1"/>
    <xf numFmtId="38" fontId="11" fillId="0" borderId="0" xfId="0" applyNumberFormat="1" applyFont="1" applyFill="1" applyBorder="1" applyAlignment="1">
      <alignment horizontal="left" vertical="center"/>
    </xf>
    <xf numFmtId="0" fontId="10" fillId="0" borderId="11" xfId="0" applyFont="1" applyBorder="1"/>
    <xf numFmtId="0" fontId="10" fillId="0" borderId="1" xfId="0" applyFont="1" applyBorder="1"/>
    <xf numFmtId="0" fontId="2" fillId="0" borderId="2" xfId="0" applyFont="1" applyBorder="1" applyAlignment="1">
      <alignment horizontal="right"/>
    </xf>
    <xf numFmtId="3" fontId="2" fillId="0" borderId="19" xfId="0" applyNumberFormat="1" applyFont="1" applyBorder="1" applyAlignment="1">
      <alignment horizontal="center"/>
    </xf>
    <xf numFmtId="165" fontId="2" fillId="0" borderId="4" xfId="4" applyNumberFormat="1" applyFont="1" applyBorder="1"/>
    <xf numFmtId="0" fontId="12" fillId="0" borderId="0" xfId="0" applyFont="1" applyFill="1"/>
    <xf numFmtId="3" fontId="12" fillId="0" borderId="11" xfId="0" applyNumberFormat="1" applyFont="1" applyBorder="1" applyAlignment="1">
      <alignment horizontal="center"/>
    </xf>
    <xf numFmtId="164" fontId="10" fillId="0" borderId="10" xfId="0" applyNumberFormat="1" applyFont="1" applyBorder="1"/>
    <xf numFmtId="165" fontId="10" fillId="0" borderId="7" xfId="4" applyNumberFormat="1" applyFont="1" applyBorder="1"/>
    <xf numFmtId="3" fontId="12" fillId="0" borderId="11" xfId="0" quotePrefix="1" applyNumberFormat="1" applyFont="1" applyBorder="1" applyAlignment="1">
      <alignment horizontal="center"/>
    </xf>
    <xf numFmtId="164" fontId="10" fillId="0" borderId="11" xfId="0" applyNumberFormat="1" applyFont="1" applyBorder="1"/>
    <xf numFmtId="38" fontId="13" fillId="0" borderId="0" xfId="0" applyNumberFormat="1" applyFont="1" applyFill="1" applyBorder="1" applyAlignment="1">
      <alignment horizontal="left" vertical="center"/>
    </xf>
    <xf numFmtId="38" fontId="13" fillId="0" borderId="11" xfId="0" applyNumberFormat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38" fontId="14" fillId="0" borderId="11" xfId="0" applyNumberFormat="1" applyFont="1" applyFill="1" applyBorder="1" applyAlignment="1">
      <alignment horizontal="center" vertical="center"/>
    </xf>
    <xf numFmtId="38" fontId="14" fillId="0" borderId="11" xfId="0" applyNumberFormat="1" applyFont="1" applyFill="1" applyBorder="1" applyAlignment="1">
      <alignment horizontal="right" vertical="center"/>
    </xf>
    <xf numFmtId="38" fontId="14" fillId="0" borderId="11" xfId="0" quotePrefix="1" applyNumberFormat="1" applyFont="1" applyFill="1" applyBorder="1" applyAlignment="1">
      <alignment horizontal="center" vertical="center"/>
    </xf>
    <xf numFmtId="38" fontId="14" fillId="0" borderId="11" xfId="0" quotePrefix="1" applyNumberFormat="1" applyFont="1" applyFill="1" applyBorder="1" applyAlignment="1">
      <alignment horizontal="right" vertical="center"/>
    </xf>
    <xf numFmtId="0" fontId="10" fillId="0" borderId="11" xfId="0" applyFont="1" applyFill="1" applyBorder="1"/>
    <xf numFmtId="0" fontId="10" fillId="0" borderId="12" xfId="0" applyFont="1" applyBorder="1" applyAlignment="1">
      <alignment horizontal="center"/>
    </xf>
    <xf numFmtId="164" fontId="10" fillId="0" borderId="12" xfId="0" applyNumberFormat="1" applyFont="1" applyBorder="1"/>
    <xf numFmtId="165" fontId="10" fillId="0" borderId="8" xfId="4" applyNumberFormat="1" applyFont="1" applyBorder="1"/>
    <xf numFmtId="0" fontId="2" fillId="0" borderId="2" xfId="0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2" fillId="0" borderId="4" xfId="0" applyNumberFormat="1" applyFont="1" applyBorder="1"/>
    <xf numFmtId="0" fontId="10" fillId="0" borderId="0" xfId="0" applyFont="1" applyBorder="1"/>
    <xf numFmtId="0" fontId="10" fillId="0" borderId="20" xfId="0" applyFont="1" applyBorder="1"/>
    <xf numFmtId="0" fontId="2" fillId="2" borderId="1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6" xfId="0" applyFont="1" applyBorder="1"/>
    <xf numFmtId="38" fontId="2" fillId="0" borderId="0" xfId="0" applyNumberFormat="1" applyFont="1" applyBorder="1" applyAlignment="1">
      <alignment horizontal="center"/>
    </xf>
    <xf numFmtId="0" fontId="2" fillId="0" borderId="0" xfId="0" applyFont="1"/>
    <xf numFmtId="164" fontId="2" fillId="0" borderId="0" xfId="3" applyNumberFormat="1" applyFont="1"/>
    <xf numFmtId="164" fontId="2" fillId="0" borderId="0" xfId="3" applyNumberFormat="1" applyFont="1" applyAlignment="1">
      <alignment horizontal="center"/>
    </xf>
    <xf numFmtId="38" fontId="2" fillId="0" borderId="16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0" fillId="0" borderId="10" xfId="0" applyBorder="1"/>
    <xf numFmtId="38" fontId="11" fillId="0" borderId="11" xfId="0" applyNumberFormat="1" applyFont="1" applyFill="1" applyBorder="1" applyAlignment="1">
      <alignment horizontal="left" vertical="center"/>
    </xf>
    <xf numFmtId="0" fontId="10" fillId="0" borderId="12" xfId="0" applyFont="1" applyBorder="1"/>
    <xf numFmtId="3" fontId="10" fillId="0" borderId="0" xfId="0" applyNumberFormat="1" applyFont="1" applyAlignment="1">
      <alignment horizontal="center"/>
    </xf>
    <xf numFmtId="0" fontId="10" fillId="0" borderId="0" xfId="0" applyFont="1" applyFill="1" applyBorder="1"/>
    <xf numFmtId="166" fontId="10" fillId="0" borderId="0" xfId="4" applyNumberFormat="1" applyFont="1" applyAlignment="1">
      <alignment horizontal="center"/>
    </xf>
    <xf numFmtId="166" fontId="2" fillId="0" borderId="19" xfId="4" applyNumberFormat="1" applyFont="1" applyBorder="1" applyAlignment="1">
      <alignment horizontal="center"/>
    </xf>
    <xf numFmtId="0" fontId="1" fillId="4" borderId="13" xfId="0" quotePrefix="1" applyFont="1" applyFill="1" applyBorder="1" applyAlignment="1">
      <alignment horizontal="center"/>
    </xf>
    <xf numFmtId="0" fontId="0" fillId="0" borderId="15" xfId="0" applyBorder="1"/>
    <xf numFmtId="0" fontId="1" fillId="4" borderId="5" xfId="0" quotePrefix="1" applyFont="1" applyFill="1" applyBorder="1" applyAlignment="1">
      <alignment horizontal="center"/>
    </xf>
    <xf numFmtId="7" fontId="0" fillId="0" borderId="0" xfId="0" applyNumberFormat="1"/>
    <xf numFmtId="0" fontId="19" fillId="0" borderId="0" xfId="0" applyFont="1" applyAlignment="1">
      <alignment horizontal="center"/>
    </xf>
    <xf numFmtId="3" fontId="18" fillId="0" borderId="0" xfId="0" applyNumberFormat="1" applyFont="1"/>
    <xf numFmtId="167" fontId="18" fillId="0" borderId="0" xfId="4" applyNumberFormat="1" applyFont="1"/>
    <xf numFmtId="0" fontId="18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7" fontId="18" fillId="0" borderId="0" xfId="0" applyNumberFormat="1" applyFont="1"/>
    <xf numFmtId="164" fontId="0" fillId="0" borderId="0" xfId="0" applyNumberFormat="1"/>
    <xf numFmtId="10" fontId="0" fillId="0" borderId="0" xfId="4" applyNumberFormat="1" applyFont="1"/>
    <xf numFmtId="0" fontId="0" fillId="0" borderId="22" xfId="0" applyBorder="1"/>
    <xf numFmtId="164" fontId="10" fillId="0" borderId="0" xfId="3" applyNumberFormat="1" applyFont="1" applyBorder="1"/>
    <xf numFmtId="167" fontId="10" fillId="0" borderId="0" xfId="4" applyNumberFormat="1" applyFont="1" applyBorder="1"/>
    <xf numFmtId="164" fontId="10" fillId="0" borderId="7" xfId="3" applyNumberFormat="1" applyFont="1" applyBorder="1"/>
    <xf numFmtId="0" fontId="0" fillId="0" borderId="7" xfId="0" applyBorder="1"/>
    <xf numFmtId="167" fontId="0" fillId="0" borderId="0" xfId="0" applyNumberFormat="1" applyBorder="1"/>
    <xf numFmtId="167" fontId="0" fillId="0" borderId="0" xfId="4" applyNumberFormat="1" applyFont="1" applyBorder="1"/>
    <xf numFmtId="0" fontId="0" fillId="0" borderId="1" xfId="0" applyBorder="1"/>
    <xf numFmtId="0" fontId="0" fillId="0" borderId="18" xfId="0" applyBorder="1"/>
    <xf numFmtId="0" fontId="10" fillId="0" borderId="23" xfId="0" applyFont="1" applyBorder="1"/>
    <xf numFmtId="164" fontId="10" fillId="0" borderId="6" xfId="3" applyNumberFormat="1" applyFont="1" applyBorder="1"/>
    <xf numFmtId="0" fontId="10" fillId="0" borderId="6" xfId="0" applyFont="1" applyBorder="1"/>
    <xf numFmtId="0" fontId="10" fillId="0" borderId="24" xfId="0" applyFont="1" applyBorder="1"/>
    <xf numFmtId="0" fontId="20" fillId="0" borderId="0" xfId="0" applyFont="1" applyFill="1"/>
    <xf numFmtId="38" fontId="21" fillId="0" borderId="0" xfId="0" applyNumberFormat="1" applyFont="1" applyFill="1" applyBorder="1" applyAlignment="1">
      <alignment horizontal="left" vertical="center"/>
    </xf>
    <xf numFmtId="38" fontId="13" fillId="0" borderId="11" xfId="0" quotePrefix="1" applyNumberFormat="1" applyFont="1" applyFill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/>
    </xf>
    <xf numFmtId="3" fontId="20" fillId="0" borderId="11" xfId="0" quotePrefix="1" applyNumberFormat="1" applyFont="1" applyBorder="1" applyAlignment="1">
      <alignment horizontal="center"/>
    </xf>
    <xf numFmtId="38" fontId="21" fillId="0" borderId="11" xfId="0" applyNumberFormat="1" applyFont="1" applyFill="1" applyBorder="1" applyAlignment="1">
      <alignment horizontal="center" vertical="center"/>
    </xf>
    <xf numFmtId="38" fontId="21" fillId="0" borderId="11" xfId="0" quotePrefix="1" applyNumberFormat="1" applyFont="1" applyFill="1" applyBorder="1" applyAlignment="1">
      <alignment horizontal="center" vertical="center"/>
    </xf>
    <xf numFmtId="0" fontId="10" fillId="0" borderId="0" xfId="0" applyFont="1" applyFill="1"/>
    <xf numFmtId="10" fontId="10" fillId="0" borderId="0" xfId="4" applyNumberFormat="1" applyFont="1" applyFill="1"/>
    <xf numFmtId="167" fontId="10" fillId="0" borderId="0" xfId="4" applyNumberFormat="1" applyFont="1" applyFill="1"/>
    <xf numFmtId="164" fontId="10" fillId="0" borderId="0" xfId="3" applyNumberFormat="1" applyFont="1" applyFill="1"/>
    <xf numFmtId="166" fontId="10" fillId="0" borderId="0" xfId="4" applyNumberFormat="1" applyFont="1" applyFill="1" applyAlignment="1">
      <alignment horizontal="center"/>
    </xf>
    <xf numFmtId="37" fontId="10" fillId="0" borderId="0" xfId="5" applyNumberFormat="1" applyFont="1" applyFill="1"/>
    <xf numFmtId="37" fontId="10" fillId="0" borderId="0" xfId="5" quotePrefix="1" applyNumberFormat="1" applyFont="1" applyFill="1"/>
    <xf numFmtId="37" fontId="10" fillId="0" borderId="0" xfId="0" applyNumberFormat="1" applyFont="1" applyFill="1"/>
    <xf numFmtId="166" fontId="10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0" fontId="1" fillId="0" borderId="22" xfId="0" quotePrefix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/>
    <xf numFmtId="166" fontId="2" fillId="0" borderId="0" xfId="4" applyNumberFormat="1" applyFont="1" applyFill="1" applyBorder="1" applyAlignment="1">
      <alignment horizontal="center"/>
    </xf>
    <xf numFmtId="37" fontId="10" fillId="0" borderId="0" xfId="0" applyNumberFormat="1" applyFont="1" applyFill="1" applyBorder="1"/>
    <xf numFmtId="167" fontId="2" fillId="0" borderId="0" xfId="4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164" fontId="10" fillId="0" borderId="0" xfId="3" applyNumberFormat="1" applyFont="1" applyFill="1" applyBorder="1"/>
    <xf numFmtId="0" fontId="20" fillId="2" borderId="9" xfId="0" applyFont="1" applyFill="1" applyBorder="1" applyAlignment="1">
      <alignment horizontal="center" wrapText="1"/>
    </xf>
    <xf numFmtId="0" fontId="22" fillId="0" borderId="1" xfId="0" applyFont="1" applyBorder="1"/>
    <xf numFmtId="3" fontId="2" fillId="0" borderId="11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164" fontId="2" fillId="0" borderId="17" xfId="3" applyNumberFormat="1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165" fontId="2" fillId="0" borderId="0" xfId="4" applyNumberFormat="1" applyFont="1" applyBorder="1"/>
    <xf numFmtId="3" fontId="10" fillId="0" borderId="0" xfId="0" applyNumberFormat="1" applyFont="1" applyBorder="1"/>
    <xf numFmtId="3" fontId="2" fillId="0" borderId="0" xfId="0" quotePrefix="1" applyNumberFormat="1" applyFont="1" applyBorder="1" applyAlignment="1">
      <alignment horizontal="center"/>
    </xf>
    <xf numFmtId="165" fontId="10" fillId="0" borderId="0" xfId="4" applyNumberFormat="1" applyFont="1" applyBorder="1"/>
    <xf numFmtId="0" fontId="2" fillId="0" borderId="23" xfId="0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10" fontId="2" fillId="0" borderId="6" xfId="0" applyNumberFormat="1" applyFont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</cellXfs>
  <cellStyles count="28">
    <cellStyle name="Comma" xfId="3" builtinId="3"/>
    <cellStyle name="Comma 2" xfId="1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4" builtinId="5"/>
    <cellStyle name="Percent 2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zoomScale="85" zoomScaleNormal="85" workbookViewId="0">
      <pane ySplit="1" topLeftCell="A2" activePane="bottomLeft" state="frozen"/>
      <selection pane="bottomLeft" activeCell="G24" sqref="G24"/>
    </sheetView>
  </sheetViews>
  <sheetFormatPr defaultColWidth="8.88671875" defaultRowHeight="14.4" x14ac:dyDescent="0.3"/>
  <cols>
    <col min="1" max="1" width="54.88671875" customWidth="1"/>
    <col min="2" max="2" width="20.88671875" style="4" customWidth="1"/>
    <col min="3" max="3" width="20.88671875" customWidth="1"/>
    <col min="4" max="5" width="20.88671875" style="4" customWidth="1"/>
    <col min="6" max="6" width="14.88671875" customWidth="1"/>
    <col min="7" max="7" width="11.6640625" customWidth="1"/>
    <col min="8" max="8" width="0.109375" hidden="1" customWidth="1"/>
    <col min="9" max="9" width="14.6640625" hidden="1" customWidth="1"/>
    <col min="10" max="10" width="12.109375" hidden="1" customWidth="1"/>
    <col min="11" max="11" width="14.109375" hidden="1" customWidth="1"/>
    <col min="12" max="12" width="8.6640625" hidden="1" customWidth="1"/>
    <col min="13" max="13" width="33.6640625" bestFit="1" customWidth="1"/>
    <col min="14" max="14" width="17.88671875" customWidth="1"/>
    <col min="15" max="15" width="17.88671875" style="4" customWidth="1"/>
    <col min="16" max="16" width="18.5546875" style="4" customWidth="1"/>
    <col min="17" max="18" width="18.33203125" style="4" customWidth="1"/>
    <col min="19" max="20" width="18.33203125" customWidth="1"/>
    <col min="21" max="21" width="20" customWidth="1"/>
    <col min="22" max="22" width="19.88671875" customWidth="1"/>
    <col min="24" max="24" width="28" style="4" hidden="1" customWidth="1"/>
    <col min="25" max="25" width="18.44140625" hidden="1" customWidth="1"/>
    <col min="26" max="26" width="13.33203125" hidden="1" customWidth="1"/>
    <col min="27" max="27" width="16.6640625" hidden="1" customWidth="1"/>
    <col min="28" max="28" width="16.109375" hidden="1" customWidth="1"/>
  </cols>
  <sheetData>
    <row r="1" spans="1:29" ht="23.4" x14ac:dyDescent="0.45">
      <c r="A1" s="22" t="s">
        <v>105</v>
      </c>
      <c r="B1" s="1"/>
      <c r="C1" s="2"/>
      <c r="D1" s="2"/>
      <c r="E1" s="2"/>
      <c r="F1" s="2"/>
      <c r="Q1" s="82"/>
      <c r="R1" s="82"/>
      <c r="S1" s="82"/>
      <c r="T1" s="82"/>
      <c r="Y1" s="82" t="s">
        <v>93</v>
      </c>
    </row>
    <row r="2" spans="1:29" ht="23.4" x14ac:dyDescent="0.45">
      <c r="C2" s="136"/>
      <c r="D2" s="136"/>
      <c r="E2" s="5"/>
      <c r="F2" s="5"/>
      <c r="M2" s="5"/>
      <c r="N2" s="121"/>
      <c r="O2" s="121"/>
      <c r="P2" s="121"/>
      <c r="Q2" s="121"/>
      <c r="R2" s="121"/>
      <c r="S2" s="121"/>
      <c r="T2" s="121"/>
      <c r="U2" s="121"/>
      <c r="V2" s="121"/>
      <c r="W2" s="5"/>
      <c r="Y2" s="78" t="s">
        <v>88</v>
      </c>
      <c r="Z2" s="80" t="s">
        <v>89</v>
      </c>
      <c r="AA2" s="80" t="s">
        <v>95</v>
      </c>
    </row>
    <row r="3" spans="1:29" ht="62.25" customHeight="1" x14ac:dyDescent="0.35">
      <c r="A3" s="26" t="s">
        <v>0</v>
      </c>
      <c r="B3" s="147" t="s">
        <v>90</v>
      </c>
      <c r="C3" s="150"/>
      <c r="D3" s="148"/>
      <c r="E3" s="148"/>
      <c r="F3" s="148"/>
      <c r="G3" s="5"/>
      <c r="M3" s="5"/>
      <c r="N3" s="120"/>
      <c r="O3" s="120"/>
      <c r="P3" s="120"/>
      <c r="Q3" s="120"/>
      <c r="R3" s="120"/>
      <c r="S3" s="120"/>
      <c r="T3" s="120"/>
      <c r="U3" s="120"/>
      <c r="V3" s="120"/>
      <c r="X3" s="71"/>
      <c r="Y3" s="30" t="s">
        <v>86</v>
      </c>
      <c r="Z3" s="30" t="s">
        <v>92</v>
      </c>
      <c r="AA3" s="30" t="s">
        <v>94</v>
      </c>
      <c r="AB3" s="30" t="s">
        <v>87</v>
      </c>
    </row>
    <row r="4" spans="1:29" ht="18" x14ac:dyDescent="0.35">
      <c r="A4" s="32"/>
      <c r="B4" s="145"/>
      <c r="C4" s="149"/>
      <c r="D4" s="146"/>
      <c r="E4" s="60"/>
      <c r="F4" s="60"/>
      <c r="G4" s="33"/>
      <c r="H4" s="33"/>
      <c r="I4" s="33"/>
      <c r="J4" s="33"/>
      <c r="K4" s="33"/>
      <c r="L4" s="33"/>
      <c r="M4" s="60"/>
      <c r="N4" s="111"/>
      <c r="O4" s="111"/>
      <c r="P4" s="111"/>
      <c r="Q4" s="112"/>
      <c r="R4" s="112"/>
      <c r="S4" s="113"/>
      <c r="T4" s="111"/>
      <c r="U4" s="111"/>
      <c r="V4" s="8"/>
      <c r="X4" s="35"/>
      <c r="Y4" s="100"/>
      <c r="Z4" s="91"/>
      <c r="AA4" s="91"/>
      <c r="AB4" s="79"/>
    </row>
    <row r="5" spans="1:29" ht="20.25" customHeight="1" x14ac:dyDescent="0.35">
      <c r="A5" s="34" t="s">
        <v>3</v>
      </c>
      <c r="B5" s="133">
        <v>130110</v>
      </c>
      <c r="C5" s="139"/>
      <c r="D5" s="143"/>
      <c r="E5" s="142"/>
      <c r="F5" s="144"/>
      <c r="G5" s="33"/>
      <c r="H5" s="33"/>
      <c r="I5" s="33"/>
      <c r="J5" s="33"/>
      <c r="K5" s="33"/>
      <c r="L5" s="33"/>
      <c r="M5" s="34"/>
      <c r="N5" s="114"/>
      <c r="O5" s="114"/>
      <c r="P5" s="115"/>
      <c r="Q5" s="116"/>
      <c r="R5" s="117"/>
      <c r="S5" s="116"/>
      <c r="T5" s="117"/>
      <c r="U5" s="118"/>
      <c r="V5" s="129"/>
      <c r="X5" s="72" t="s">
        <v>3</v>
      </c>
      <c r="Y5" s="101">
        <f t="shared" ref="Y5:Y15" si="0">N5</f>
        <v>0</v>
      </c>
      <c r="Z5" s="93">
        <v>3.5000000000000001E-3</v>
      </c>
      <c r="AA5" s="92">
        <f t="shared" ref="AA5:AA15" si="1">Y5*Z5</f>
        <v>0</v>
      </c>
      <c r="AB5" s="94">
        <f t="shared" ref="AB5:AB15" si="2">AA5-O5</f>
        <v>0</v>
      </c>
    </row>
    <row r="6" spans="1:29" ht="20.25" customHeight="1" x14ac:dyDescent="0.35">
      <c r="A6" s="34" t="s">
        <v>4</v>
      </c>
      <c r="B6" s="133">
        <v>138724</v>
      </c>
      <c r="C6" s="138"/>
      <c r="D6" s="122"/>
      <c r="E6" s="142"/>
      <c r="F6" s="144"/>
      <c r="G6" s="33"/>
      <c r="H6" s="33"/>
      <c r="I6" s="33"/>
      <c r="J6" s="33"/>
      <c r="K6" s="33"/>
      <c r="L6" s="33"/>
      <c r="M6" s="34"/>
      <c r="N6" s="114"/>
      <c r="O6" s="114"/>
      <c r="P6" s="115"/>
      <c r="Q6" s="116"/>
      <c r="R6" s="117"/>
      <c r="S6" s="116"/>
      <c r="T6" s="117"/>
      <c r="U6" s="118"/>
      <c r="V6" s="129"/>
      <c r="X6" s="72" t="s">
        <v>4</v>
      </c>
      <c r="Y6" s="101">
        <f t="shared" si="0"/>
        <v>0</v>
      </c>
      <c r="Z6" s="93">
        <v>3.5000000000000001E-3</v>
      </c>
      <c r="AA6" s="92">
        <f t="shared" si="1"/>
        <v>0</v>
      </c>
      <c r="AB6" s="94">
        <f t="shared" si="2"/>
        <v>0</v>
      </c>
    </row>
    <row r="7" spans="1:29" ht="20.25" customHeight="1" x14ac:dyDescent="0.35">
      <c r="A7" s="34" t="s">
        <v>5</v>
      </c>
      <c r="B7" s="133">
        <v>37450</v>
      </c>
      <c r="C7" s="138"/>
      <c r="D7" s="122"/>
      <c r="E7" s="142"/>
      <c r="F7" s="144"/>
      <c r="G7" s="33"/>
      <c r="H7" s="33"/>
      <c r="I7" s="33"/>
      <c r="J7" s="33"/>
      <c r="K7" s="33"/>
      <c r="L7" s="33"/>
      <c r="M7" s="34"/>
      <c r="N7" s="114"/>
      <c r="O7" s="114"/>
      <c r="P7" s="115"/>
      <c r="Q7" s="116"/>
      <c r="R7" s="117"/>
      <c r="S7" s="116"/>
      <c r="T7" s="117"/>
      <c r="U7" s="118"/>
      <c r="V7" s="129"/>
      <c r="W7" s="95"/>
      <c r="X7" s="72" t="s">
        <v>5</v>
      </c>
      <c r="Y7" s="101">
        <f t="shared" si="0"/>
        <v>0</v>
      </c>
      <c r="Z7" s="93">
        <v>4.2500000000000003E-3</v>
      </c>
      <c r="AA7" s="92">
        <f t="shared" si="1"/>
        <v>0</v>
      </c>
      <c r="AB7" s="92">
        <f t="shared" si="2"/>
        <v>0</v>
      </c>
      <c r="AC7" s="5"/>
    </row>
    <row r="8" spans="1:29" ht="20.25" customHeight="1" x14ac:dyDescent="0.35">
      <c r="A8" s="34" t="s">
        <v>6</v>
      </c>
      <c r="B8" s="133">
        <v>24610</v>
      </c>
      <c r="C8" s="138"/>
      <c r="D8" s="122"/>
      <c r="E8" s="142"/>
      <c r="F8" s="144"/>
      <c r="G8" s="33"/>
      <c r="H8" s="33"/>
      <c r="I8" s="33"/>
      <c r="J8" s="33"/>
      <c r="K8" s="33"/>
      <c r="L8" s="33"/>
      <c r="M8" s="34"/>
      <c r="N8" s="114"/>
      <c r="O8" s="114"/>
      <c r="P8" s="115"/>
      <c r="Q8" s="116"/>
      <c r="R8" s="117"/>
      <c r="S8" s="116"/>
      <c r="T8" s="117"/>
      <c r="U8" s="118"/>
      <c r="V8" s="129"/>
      <c r="X8" s="72" t="s">
        <v>6</v>
      </c>
      <c r="Y8" s="101">
        <f t="shared" si="0"/>
        <v>0</v>
      </c>
      <c r="Z8" s="93">
        <v>5.0000000000000001E-3</v>
      </c>
      <c r="AA8" s="92">
        <f t="shared" si="1"/>
        <v>0</v>
      </c>
      <c r="AB8" s="94">
        <f t="shared" si="2"/>
        <v>0</v>
      </c>
    </row>
    <row r="9" spans="1:29" ht="20.25" customHeight="1" x14ac:dyDescent="0.35">
      <c r="A9" s="34" t="s">
        <v>7</v>
      </c>
      <c r="B9" s="133">
        <v>24610</v>
      </c>
      <c r="C9" s="138"/>
      <c r="D9" s="122"/>
      <c r="E9" s="142"/>
      <c r="F9" s="144"/>
      <c r="G9" s="33"/>
      <c r="H9" s="33"/>
      <c r="I9" s="33"/>
      <c r="J9" s="33"/>
      <c r="K9" s="33"/>
      <c r="L9" s="33"/>
      <c r="M9" s="34"/>
      <c r="N9" s="114"/>
      <c r="O9" s="114"/>
      <c r="P9" s="115"/>
      <c r="Q9" s="116"/>
      <c r="R9" s="117"/>
      <c r="S9" s="116"/>
      <c r="T9" s="117"/>
      <c r="U9" s="118"/>
      <c r="V9" s="129"/>
      <c r="X9" s="72" t="s">
        <v>7</v>
      </c>
      <c r="Y9" s="101">
        <f t="shared" si="0"/>
        <v>0</v>
      </c>
      <c r="Z9" s="93">
        <v>5.0000000000000001E-3</v>
      </c>
      <c r="AA9" s="92">
        <f t="shared" si="1"/>
        <v>0</v>
      </c>
      <c r="AB9" s="94">
        <f t="shared" si="2"/>
        <v>0</v>
      </c>
    </row>
    <row r="10" spans="1:29" ht="20.25" customHeight="1" x14ac:dyDescent="0.35">
      <c r="A10" s="34" t="s">
        <v>8</v>
      </c>
      <c r="B10" s="133">
        <v>24610</v>
      </c>
      <c r="C10" s="138"/>
      <c r="D10" s="122"/>
      <c r="E10" s="142"/>
      <c r="F10" s="144"/>
      <c r="G10" s="60"/>
      <c r="H10" s="33"/>
      <c r="I10" s="33"/>
      <c r="J10" s="33"/>
      <c r="K10" s="33"/>
      <c r="L10" s="33"/>
      <c r="M10" s="34"/>
      <c r="N10" s="130"/>
      <c r="O10" s="114"/>
      <c r="P10" s="115"/>
      <c r="Q10" s="116"/>
      <c r="R10" s="117"/>
      <c r="S10" s="116"/>
      <c r="T10" s="117"/>
      <c r="U10" s="118"/>
      <c r="V10" s="129"/>
      <c r="X10" s="72" t="s">
        <v>8</v>
      </c>
      <c r="Y10" s="101">
        <f t="shared" si="0"/>
        <v>0</v>
      </c>
      <c r="Z10" s="93">
        <v>5.0000000000000001E-3</v>
      </c>
      <c r="AA10" s="92">
        <f t="shared" si="1"/>
        <v>0</v>
      </c>
      <c r="AB10" s="94">
        <f t="shared" si="2"/>
        <v>0</v>
      </c>
    </row>
    <row r="11" spans="1:29" ht="20.25" customHeight="1" x14ac:dyDescent="0.35">
      <c r="A11" s="34" t="s">
        <v>9</v>
      </c>
      <c r="B11" s="133">
        <v>300016</v>
      </c>
      <c r="C11" s="138"/>
      <c r="D11" s="122"/>
      <c r="E11" s="142"/>
      <c r="F11" s="144"/>
      <c r="G11" s="33"/>
      <c r="H11" s="33"/>
      <c r="I11" s="33"/>
      <c r="J11" s="33"/>
      <c r="K11" s="33"/>
      <c r="L11" s="33"/>
      <c r="M11" s="34"/>
      <c r="N11" s="114"/>
      <c r="O11" s="114"/>
      <c r="P11" s="115"/>
      <c r="Q11" s="116"/>
      <c r="R11" s="117"/>
      <c r="S11" s="116"/>
      <c r="T11" s="117"/>
      <c r="U11" s="118"/>
      <c r="V11" s="129"/>
      <c r="W11" s="89"/>
      <c r="X11" s="72" t="s">
        <v>9</v>
      </c>
      <c r="Y11" s="101">
        <f t="shared" si="0"/>
        <v>0</v>
      </c>
      <c r="Z11" s="93">
        <v>2.7499999999999998E-3</v>
      </c>
      <c r="AA11" s="92">
        <f t="shared" si="1"/>
        <v>0</v>
      </c>
      <c r="AB11" s="94">
        <f t="shared" si="2"/>
        <v>0</v>
      </c>
    </row>
    <row r="12" spans="1:29" ht="20.25" customHeight="1" x14ac:dyDescent="0.35">
      <c r="A12" s="34" t="s">
        <v>10</v>
      </c>
      <c r="B12" s="133">
        <v>37450</v>
      </c>
      <c r="C12" s="138"/>
      <c r="D12" s="122"/>
      <c r="E12" s="142"/>
      <c r="F12" s="144"/>
      <c r="G12" s="33"/>
      <c r="H12" s="33"/>
      <c r="I12" s="33"/>
      <c r="J12" s="33"/>
      <c r="K12" s="33"/>
      <c r="L12" s="33"/>
      <c r="M12" s="34"/>
      <c r="N12" s="114"/>
      <c r="O12" s="114"/>
      <c r="P12" s="115"/>
      <c r="Q12" s="116"/>
      <c r="R12" s="117"/>
      <c r="S12" s="116"/>
      <c r="T12" s="117"/>
      <c r="U12" s="118"/>
      <c r="V12" s="129"/>
      <c r="X12" s="72" t="s">
        <v>10</v>
      </c>
      <c r="Y12" s="101">
        <f t="shared" si="0"/>
        <v>0</v>
      </c>
      <c r="Z12" s="93">
        <v>4.2500000000000003E-3</v>
      </c>
      <c r="AA12" s="92">
        <f t="shared" si="1"/>
        <v>0</v>
      </c>
      <c r="AB12" s="94">
        <f t="shared" si="2"/>
        <v>0</v>
      </c>
    </row>
    <row r="13" spans="1:29" ht="20.25" customHeight="1" x14ac:dyDescent="0.35">
      <c r="A13" s="34" t="s">
        <v>11</v>
      </c>
      <c r="B13" s="133">
        <v>37450</v>
      </c>
      <c r="C13" s="138"/>
      <c r="D13" s="122"/>
      <c r="E13" s="142"/>
      <c r="F13" s="144"/>
      <c r="G13" s="33"/>
      <c r="H13" s="33"/>
      <c r="I13" s="33"/>
      <c r="J13" s="33"/>
      <c r="K13" s="33"/>
      <c r="L13" s="33"/>
      <c r="M13" s="34"/>
      <c r="N13" s="114"/>
      <c r="O13" s="114"/>
      <c r="P13" s="115"/>
      <c r="Q13" s="116"/>
      <c r="R13" s="117"/>
      <c r="S13" s="116"/>
      <c r="T13" s="117"/>
      <c r="U13" s="118"/>
      <c r="V13" s="129"/>
      <c r="X13" s="72" t="s">
        <v>11</v>
      </c>
      <c r="Y13" s="101">
        <f t="shared" si="0"/>
        <v>0</v>
      </c>
      <c r="Z13" s="93">
        <v>4.2500000000000003E-3</v>
      </c>
      <c r="AA13" s="92">
        <f t="shared" si="1"/>
        <v>0</v>
      </c>
      <c r="AB13" s="94">
        <f t="shared" si="2"/>
        <v>0</v>
      </c>
    </row>
    <row r="14" spans="1:29" ht="20.25" customHeight="1" x14ac:dyDescent="0.35">
      <c r="A14" s="34" t="s">
        <v>12</v>
      </c>
      <c r="B14" s="133">
        <v>147271</v>
      </c>
      <c r="C14" s="138"/>
      <c r="D14" s="122"/>
      <c r="E14" s="142"/>
      <c r="F14" s="144"/>
      <c r="G14" s="60"/>
      <c r="H14" s="33"/>
      <c r="I14" s="33"/>
      <c r="J14" s="33"/>
      <c r="K14" s="33"/>
      <c r="L14" s="33"/>
      <c r="M14" s="34"/>
      <c r="N14" s="114"/>
      <c r="O14" s="114"/>
      <c r="P14" s="115"/>
      <c r="Q14" s="116"/>
      <c r="R14" s="117"/>
      <c r="S14" s="116"/>
      <c r="T14" s="117"/>
      <c r="U14" s="118"/>
      <c r="V14" s="129"/>
      <c r="X14" s="72" t="s">
        <v>12</v>
      </c>
      <c r="Y14" s="101">
        <f t="shared" si="0"/>
        <v>0</v>
      </c>
      <c r="Z14" s="93">
        <v>3.5000000000000001E-3</v>
      </c>
      <c r="AA14" s="92">
        <f t="shared" si="1"/>
        <v>0</v>
      </c>
      <c r="AB14" s="94">
        <f t="shared" si="2"/>
        <v>0</v>
      </c>
    </row>
    <row r="15" spans="1:29" ht="20.25" customHeight="1" x14ac:dyDescent="0.35">
      <c r="A15" s="34" t="s">
        <v>13</v>
      </c>
      <c r="B15" s="133">
        <v>521852</v>
      </c>
      <c r="C15" s="138"/>
      <c r="D15" s="122"/>
      <c r="E15" s="142"/>
      <c r="F15" s="144"/>
      <c r="G15" s="60"/>
      <c r="H15" s="33"/>
      <c r="I15" s="33"/>
      <c r="J15" s="33"/>
      <c r="K15" s="33"/>
      <c r="L15" s="33"/>
      <c r="M15" s="34"/>
      <c r="N15" s="130"/>
      <c r="O15" s="114"/>
      <c r="P15" s="115"/>
      <c r="Q15" s="116"/>
      <c r="R15" s="117"/>
      <c r="S15" s="116"/>
      <c r="T15" s="117"/>
      <c r="U15" s="118"/>
      <c r="V15" s="129"/>
      <c r="X15" s="72" t="s">
        <v>13</v>
      </c>
      <c r="Y15" s="101">
        <f t="shared" si="0"/>
        <v>0</v>
      </c>
      <c r="Z15" s="93">
        <v>2.7499999999999998E-3</v>
      </c>
      <c r="AA15" s="92">
        <f t="shared" si="1"/>
        <v>0</v>
      </c>
      <c r="AB15" s="94">
        <f t="shared" si="2"/>
        <v>0</v>
      </c>
    </row>
    <row r="16" spans="1:29" ht="20.25" customHeight="1" x14ac:dyDescent="0.35">
      <c r="A16" s="33" t="s">
        <v>1</v>
      </c>
      <c r="B16" s="134"/>
      <c r="C16" s="102"/>
      <c r="D16" s="60"/>
      <c r="E16" s="60"/>
      <c r="F16" s="144"/>
      <c r="G16" s="33"/>
      <c r="H16" s="33"/>
      <c r="I16" s="33"/>
      <c r="J16" s="33"/>
      <c r="K16" s="33"/>
      <c r="L16" s="33"/>
      <c r="M16" s="60"/>
      <c r="N16" s="111"/>
      <c r="O16" s="111"/>
      <c r="P16" s="119"/>
      <c r="Q16" s="118"/>
      <c r="R16" s="118"/>
      <c r="S16" s="118"/>
      <c r="T16" s="118"/>
      <c r="U16" s="118"/>
      <c r="V16" s="128"/>
      <c r="X16" s="35"/>
      <c r="Y16" s="102"/>
      <c r="Z16" s="5"/>
      <c r="AA16" s="60"/>
      <c r="AB16" s="95"/>
    </row>
    <row r="17" spans="1:28" ht="20.25" customHeight="1" x14ac:dyDescent="0.35">
      <c r="A17" s="33" t="s">
        <v>2</v>
      </c>
      <c r="B17" s="134"/>
      <c r="C17" s="102"/>
      <c r="D17" s="60"/>
      <c r="E17" s="60"/>
      <c r="F17" s="144"/>
      <c r="G17" s="33"/>
      <c r="H17" s="33"/>
      <c r="I17" s="33"/>
      <c r="J17" s="33"/>
      <c r="K17" s="33"/>
      <c r="L17" s="33"/>
      <c r="M17" s="60"/>
      <c r="N17" s="111"/>
      <c r="O17" s="111"/>
      <c r="P17" s="119"/>
      <c r="Q17" s="118"/>
      <c r="R17" s="118"/>
      <c r="S17" s="118"/>
      <c r="T17" s="118"/>
      <c r="U17" s="118"/>
      <c r="V17" s="128"/>
      <c r="X17" s="35"/>
      <c r="Y17" s="102"/>
      <c r="Z17" s="96"/>
      <c r="AA17" s="60"/>
      <c r="AB17" s="95"/>
    </row>
    <row r="18" spans="1:28" s="4" customFormat="1" ht="20.25" customHeight="1" x14ac:dyDescent="0.35">
      <c r="A18" s="34" t="s">
        <v>81</v>
      </c>
      <c r="B18" s="133">
        <v>20000</v>
      </c>
      <c r="C18" s="139"/>
      <c r="D18" s="143"/>
      <c r="E18" s="142"/>
      <c r="F18" s="144"/>
      <c r="G18" s="33"/>
      <c r="H18" s="33"/>
      <c r="I18" s="33"/>
      <c r="J18" s="33"/>
      <c r="K18" s="33"/>
      <c r="L18" s="33"/>
      <c r="M18" s="34"/>
      <c r="N18" s="111"/>
      <c r="O18" s="111"/>
      <c r="P18" s="119"/>
      <c r="Q18" s="118"/>
      <c r="R18" s="118"/>
      <c r="S18" s="118"/>
      <c r="T18" s="118"/>
      <c r="U18" s="118"/>
      <c r="V18" s="128"/>
      <c r="X18" s="72"/>
      <c r="Y18" s="102"/>
      <c r="Z18" s="97"/>
      <c r="AA18" s="60"/>
      <c r="AB18" s="95"/>
    </row>
    <row r="19" spans="1:28" ht="20.25" customHeight="1" thickBot="1" x14ac:dyDescent="0.4">
      <c r="A19" s="132" t="s">
        <v>109</v>
      </c>
      <c r="B19" s="135">
        <v>112697</v>
      </c>
      <c r="C19" s="138"/>
      <c r="D19" s="60"/>
      <c r="E19" s="60"/>
      <c r="F19" s="60"/>
      <c r="G19" s="33"/>
      <c r="H19" s="33"/>
      <c r="I19" s="33"/>
      <c r="J19" s="33"/>
      <c r="K19" s="33"/>
      <c r="L19" s="33"/>
      <c r="M19" s="60"/>
      <c r="N19" s="75"/>
      <c r="O19" s="75"/>
      <c r="P19" s="124"/>
      <c r="Q19" s="126"/>
      <c r="R19" s="126"/>
      <c r="S19" s="126"/>
      <c r="T19" s="126"/>
      <c r="U19" s="126"/>
      <c r="V19" s="124"/>
      <c r="X19" s="73"/>
      <c r="Y19" s="103"/>
      <c r="Z19" s="98"/>
      <c r="AA19" s="36"/>
      <c r="AB19" s="99"/>
    </row>
    <row r="20" spans="1:28" ht="20.25" customHeight="1" thickBot="1" x14ac:dyDescent="0.4">
      <c r="A20" s="37" t="s">
        <v>14</v>
      </c>
      <c r="B20" s="38">
        <f>SUM(B5:B19)</f>
        <v>1556850</v>
      </c>
      <c r="C20" s="137"/>
      <c r="D20" s="122"/>
      <c r="E20" s="140"/>
      <c r="F20" s="141"/>
      <c r="G20" s="33"/>
      <c r="H20" s="33"/>
      <c r="I20" s="33"/>
      <c r="J20" s="33"/>
      <c r="K20" s="33"/>
      <c r="L20" s="33"/>
      <c r="M20" s="122"/>
      <c r="N20" s="123"/>
      <c r="O20" s="123"/>
      <c r="P20" s="125"/>
      <c r="Q20" s="123"/>
      <c r="R20" s="123"/>
      <c r="S20" s="123"/>
      <c r="T20" s="123"/>
      <c r="U20" s="123"/>
      <c r="V20" s="127"/>
      <c r="X20" s="38"/>
      <c r="Y20" s="38">
        <f>SUM(Y5:Y19)</f>
        <v>0</v>
      </c>
      <c r="Z20" s="77" t="e">
        <f>AA20/Y20</f>
        <v>#DIV/0!</v>
      </c>
      <c r="AA20" s="38">
        <f>SUM(AA5:AA19)</f>
        <v>0</v>
      </c>
      <c r="AB20" s="38">
        <f>SUM(AB5:AB19)</f>
        <v>0</v>
      </c>
    </row>
    <row r="21" spans="1:28" ht="18" x14ac:dyDescent="0.35">
      <c r="A21" s="75"/>
      <c r="C21" s="74"/>
      <c r="D21" s="74"/>
      <c r="F21" s="8"/>
      <c r="N21" s="81"/>
      <c r="O21" s="81"/>
      <c r="Q21" s="31"/>
      <c r="AA21" s="90" t="e">
        <f>(AA20/O20)-1</f>
        <v>#DIV/0!</v>
      </c>
    </row>
    <row r="22" spans="1:28" ht="22.5" customHeight="1" x14ac:dyDescent="0.35">
      <c r="A22" s="7"/>
      <c r="B22" s="76"/>
      <c r="C22" s="76"/>
      <c r="D22" s="76"/>
      <c r="E22" s="5"/>
      <c r="F22" s="9"/>
      <c r="M22" s="4"/>
      <c r="N22" s="81"/>
      <c r="O22" s="81"/>
      <c r="R22" s="31"/>
      <c r="S22" s="31"/>
      <c r="T22" s="31"/>
    </row>
    <row r="23" spans="1:28" s="4" customFormat="1" ht="22.5" customHeight="1" x14ac:dyDescent="0.35">
      <c r="A23" s="6"/>
      <c r="B23" s="6"/>
      <c r="E23" s="5"/>
      <c r="F23" s="9"/>
      <c r="M23" s="85" t="s">
        <v>91</v>
      </c>
      <c r="N23" s="88">
        <v>100000000</v>
      </c>
      <c r="O23" s="81"/>
    </row>
    <row r="24" spans="1:28" s="24" customFormat="1" ht="60" customHeight="1" x14ac:dyDescent="0.35">
      <c r="A24" s="25" t="s">
        <v>57</v>
      </c>
      <c r="B24" s="27" t="s">
        <v>78</v>
      </c>
      <c r="C24" s="27" t="s">
        <v>108</v>
      </c>
      <c r="D24" s="131" t="s">
        <v>107</v>
      </c>
      <c r="E24" s="29" t="s">
        <v>104</v>
      </c>
      <c r="F24" s="30" t="s">
        <v>76</v>
      </c>
      <c r="H24" s="23" t="s">
        <v>54</v>
      </c>
      <c r="I24" s="23" t="s">
        <v>55</v>
      </c>
      <c r="J24" s="23" t="s">
        <v>50</v>
      </c>
      <c r="K24" s="23" t="s">
        <v>51</v>
      </c>
      <c r="L24" s="23" t="s">
        <v>56</v>
      </c>
      <c r="P24" s="86"/>
      <c r="Q24" s="83">
        <v>-22601.77</v>
      </c>
      <c r="R24" s="84"/>
      <c r="S24" s="83"/>
      <c r="T24" s="84"/>
    </row>
    <row r="25" spans="1:28" ht="16.5" customHeight="1" x14ac:dyDescent="0.35">
      <c r="A25" s="40" t="s">
        <v>15</v>
      </c>
      <c r="B25" s="41">
        <v>826083</v>
      </c>
      <c r="C25" s="41">
        <v>822668</v>
      </c>
      <c r="D25" s="41"/>
      <c r="E25" s="42">
        <f>C25-B25</f>
        <v>-3415</v>
      </c>
      <c r="F25" s="43">
        <f>E25/B25</f>
        <v>-4.1339671679480145E-3</v>
      </c>
      <c r="L25" s="4"/>
      <c r="P25" s="87"/>
      <c r="Q25" s="83">
        <f>R20-Q20</f>
        <v>0</v>
      </c>
      <c r="R25" s="85"/>
      <c r="S25" s="83">
        <f>T20-S20</f>
        <v>0</v>
      </c>
      <c r="T25" s="85"/>
    </row>
    <row r="26" spans="1:28" s="4" customFormat="1" ht="16.5" customHeight="1" x14ac:dyDescent="0.35">
      <c r="A26" s="104" t="s">
        <v>96</v>
      </c>
      <c r="B26" s="41"/>
      <c r="C26" s="41">
        <v>171208</v>
      </c>
      <c r="D26" s="107">
        <v>171208</v>
      </c>
      <c r="E26" s="45"/>
      <c r="F26" s="43"/>
      <c r="P26" s="87"/>
      <c r="Q26" s="83"/>
      <c r="R26" s="85"/>
      <c r="S26" s="83"/>
      <c r="T26" s="85"/>
    </row>
    <row r="27" spans="1:28" ht="18" x14ac:dyDescent="0.35">
      <c r="A27" s="40" t="s">
        <v>16</v>
      </c>
      <c r="B27" s="44">
        <v>227200</v>
      </c>
      <c r="C27" s="44">
        <f>SUM(H27,I27,J27,K27,L27)</f>
        <v>87250</v>
      </c>
      <c r="D27" s="44"/>
      <c r="E27" s="45">
        <f>C27-B27</f>
        <v>-139950</v>
      </c>
      <c r="F27" s="43">
        <f>E27/B27</f>
        <v>-0.61597711267605637</v>
      </c>
      <c r="H27" s="10">
        <v>32000</v>
      </c>
      <c r="I27" s="10">
        <v>15000</v>
      </c>
      <c r="J27" s="10">
        <v>7000</v>
      </c>
      <c r="K27" s="11">
        <v>10000</v>
      </c>
      <c r="L27" s="11">
        <v>23250</v>
      </c>
      <c r="P27" s="87"/>
      <c r="Q27" s="83"/>
      <c r="R27" s="85"/>
      <c r="S27" s="85"/>
      <c r="T27" s="85"/>
    </row>
    <row r="28" spans="1:28" s="4" customFormat="1" ht="18" x14ac:dyDescent="0.35">
      <c r="A28" s="104" t="s">
        <v>102</v>
      </c>
      <c r="B28" s="44"/>
      <c r="C28" s="44">
        <v>4398</v>
      </c>
      <c r="D28" s="108">
        <v>4398</v>
      </c>
      <c r="E28" s="45"/>
      <c r="F28" s="43"/>
      <c r="H28" s="10"/>
      <c r="I28" s="10"/>
      <c r="J28" s="10"/>
      <c r="K28" s="11"/>
      <c r="L28" s="11"/>
      <c r="P28" s="87"/>
      <c r="Q28" s="83"/>
      <c r="R28" s="85"/>
      <c r="S28" s="85"/>
      <c r="T28" s="85"/>
    </row>
    <row r="29" spans="1:28" s="4" customFormat="1" ht="18" x14ac:dyDescent="0.35">
      <c r="A29" s="40" t="s">
        <v>45</v>
      </c>
      <c r="B29" s="44">
        <v>93000</v>
      </c>
      <c r="C29" s="44">
        <f>SUM(H29:L29)</f>
        <v>0</v>
      </c>
      <c r="D29" s="44"/>
      <c r="E29" s="45">
        <f>C29-B29</f>
        <v>-93000</v>
      </c>
      <c r="F29" s="43">
        <f>E29/B29</f>
        <v>-1</v>
      </c>
      <c r="H29" s="10">
        <v>0</v>
      </c>
      <c r="I29" s="12"/>
      <c r="J29" s="10"/>
      <c r="K29" s="12"/>
      <c r="L29" s="12"/>
      <c r="P29" s="87"/>
      <c r="Q29" s="87"/>
      <c r="R29" s="87"/>
      <c r="S29" s="87"/>
      <c r="T29" s="87"/>
    </row>
    <row r="30" spans="1:28" s="4" customFormat="1" ht="18" x14ac:dyDescent="0.35">
      <c r="A30" s="40" t="s">
        <v>49</v>
      </c>
      <c r="B30" s="44"/>
      <c r="C30" s="44">
        <f>I30+J30+L30</f>
        <v>10606</v>
      </c>
      <c r="D30" s="44"/>
      <c r="E30" s="45">
        <f>C30-B30</f>
        <v>10606</v>
      </c>
      <c r="F30" s="43"/>
      <c r="H30" s="10"/>
      <c r="I30" s="11">
        <v>5000</v>
      </c>
      <c r="J30" s="10">
        <v>5000</v>
      </c>
      <c r="K30" s="12"/>
      <c r="L30" s="11">
        <v>606</v>
      </c>
    </row>
    <row r="31" spans="1:28" ht="18" x14ac:dyDescent="0.35">
      <c r="A31" s="46" t="s">
        <v>17</v>
      </c>
      <c r="B31" s="47">
        <v>170092</v>
      </c>
      <c r="C31" s="47">
        <f>SUM(C32:C36)</f>
        <v>169000</v>
      </c>
      <c r="D31" s="47"/>
      <c r="E31" s="45">
        <f>C31-B31</f>
        <v>-1092</v>
      </c>
      <c r="F31" s="43">
        <f>E31/B31</f>
        <v>-6.4200550290431065E-3</v>
      </c>
      <c r="H31" s="13"/>
      <c r="I31" s="12"/>
      <c r="J31" s="12"/>
      <c r="K31" s="12"/>
      <c r="L31" s="12"/>
    </row>
    <row r="32" spans="1:28" ht="18" x14ac:dyDescent="0.35">
      <c r="A32" s="48" t="s">
        <v>40</v>
      </c>
      <c r="B32" s="49"/>
      <c r="C32" s="50">
        <v>152000</v>
      </c>
      <c r="D32" s="50"/>
      <c r="E32" s="35"/>
      <c r="F32" s="43"/>
      <c r="H32" s="10"/>
      <c r="I32" s="12"/>
      <c r="J32" s="12"/>
      <c r="K32" s="12"/>
      <c r="L32" s="12"/>
    </row>
    <row r="33" spans="1:12" s="4" customFormat="1" ht="18" x14ac:dyDescent="0.35">
      <c r="A33" s="48" t="s">
        <v>58</v>
      </c>
      <c r="B33" s="49"/>
      <c r="C33" s="50">
        <v>6000</v>
      </c>
      <c r="D33" s="50"/>
      <c r="E33" s="35"/>
      <c r="F33" s="43"/>
      <c r="H33" s="10"/>
      <c r="I33" s="12"/>
      <c r="J33" s="12"/>
      <c r="K33" s="12"/>
      <c r="L33" s="12"/>
    </row>
    <row r="34" spans="1:12" ht="18" x14ac:dyDescent="0.35">
      <c r="A34" s="48" t="s">
        <v>30</v>
      </c>
      <c r="B34" s="49"/>
      <c r="C34" s="50">
        <v>4200</v>
      </c>
      <c r="D34" s="50"/>
      <c r="E34" s="35"/>
      <c r="F34" s="43"/>
      <c r="H34" s="10"/>
      <c r="I34" s="12"/>
      <c r="J34" s="12"/>
      <c r="K34" s="12"/>
      <c r="L34" s="12"/>
    </row>
    <row r="35" spans="1:12" ht="18" x14ac:dyDescent="0.35">
      <c r="A35" s="48" t="s">
        <v>28</v>
      </c>
      <c r="B35" s="49"/>
      <c r="C35" s="50">
        <v>4300</v>
      </c>
      <c r="D35" s="50"/>
      <c r="E35" s="35"/>
      <c r="F35" s="43"/>
      <c r="H35" s="10"/>
      <c r="I35" s="12"/>
      <c r="J35" s="12"/>
      <c r="K35" s="12"/>
      <c r="L35" s="12"/>
    </row>
    <row r="36" spans="1:12" ht="18" x14ac:dyDescent="0.35">
      <c r="A36" s="48" t="s">
        <v>29</v>
      </c>
      <c r="B36" s="49"/>
      <c r="C36" s="50">
        <v>2500</v>
      </c>
      <c r="D36" s="50"/>
      <c r="E36" s="35"/>
      <c r="F36" s="43"/>
      <c r="H36" s="13"/>
      <c r="I36" s="12"/>
      <c r="J36" s="12"/>
      <c r="K36" s="12"/>
      <c r="L36" s="12"/>
    </row>
    <row r="37" spans="1:12" s="4" customFormat="1" ht="18" x14ac:dyDescent="0.35">
      <c r="A37" s="105" t="s">
        <v>97</v>
      </c>
      <c r="B37" s="49"/>
      <c r="C37" s="47">
        <v>12872</v>
      </c>
      <c r="D37" s="109">
        <v>12872</v>
      </c>
      <c r="E37" s="35"/>
      <c r="F37" s="43"/>
      <c r="H37" s="13"/>
      <c r="I37" s="12"/>
      <c r="J37" s="12"/>
      <c r="K37" s="12"/>
      <c r="L37" s="12"/>
    </row>
    <row r="38" spans="1:12" s="4" customFormat="1" ht="18" x14ac:dyDescent="0.35">
      <c r="A38" s="105" t="s">
        <v>103</v>
      </c>
      <c r="B38" s="49"/>
      <c r="C38" s="47">
        <v>0</v>
      </c>
      <c r="D38" s="109">
        <v>0</v>
      </c>
      <c r="E38" s="35"/>
      <c r="F38" s="43"/>
      <c r="H38" s="13"/>
      <c r="I38" s="12"/>
      <c r="J38" s="12"/>
      <c r="K38" s="12"/>
      <c r="L38" s="12"/>
    </row>
    <row r="39" spans="1:12" s="4" customFormat="1" ht="18" x14ac:dyDescent="0.35">
      <c r="A39" s="105" t="s">
        <v>98</v>
      </c>
      <c r="B39" s="49"/>
      <c r="C39" s="47">
        <v>2199</v>
      </c>
      <c r="D39" s="109">
        <v>2199</v>
      </c>
      <c r="E39" s="35"/>
      <c r="F39" s="43"/>
      <c r="H39" s="13"/>
      <c r="I39" s="12"/>
      <c r="J39" s="12"/>
      <c r="K39" s="12"/>
      <c r="L39" s="12"/>
    </row>
    <row r="40" spans="1:12" s="4" customFormat="1" ht="18" x14ac:dyDescent="0.35">
      <c r="A40" s="46" t="s">
        <v>19</v>
      </c>
      <c r="B40" s="47">
        <v>10000</v>
      </c>
      <c r="C40" s="47">
        <v>1000</v>
      </c>
      <c r="D40" s="47"/>
      <c r="E40" s="45">
        <f>C40-B40</f>
        <v>-9000</v>
      </c>
      <c r="F40" s="43">
        <f>E40/B40</f>
        <v>-0.9</v>
      </c>
      <c r="H40" s="13"/>
      <c r="I40" s="12"/>
      <c r="J40" s="12"/>
      <c r="K40" s="12"/>
      <c r="L40" s="12"/>
    </row>
    <row r="41" spans="1:12" ht="18" x14ac:dyDescent="0.35">
      <c r="A41" s="46" t="s">
        <v>43</v>
      </c>
      <c r="B41" s="47">
        <v>53160</v>
      </c>
      <c r="C41" s="47">
        <v>58200</v>
      </c>
      <c r="D41" s="47"/>
      <c r="E41" s="45">
        <f>C41-B41</f>
        <v>5040</v>
      </c>
      <c r="F41" s="43">
        <f>E41/B41</f>
        <v>9.480812641083522E-2</v>
      </c>
      <c r="H41" s="10">
        <v>14200</v>
      </c>
      <c r="I41" s="10">
        <v>12000</v>
      </c>
      <c r="J41" s="11">
        <v>10000</v>
      </c>
      <c r="K41" s="11">
        <v>10000</v>
      </c>
      <c r="L41" s="11">
        <v>12000</v>
      </c>
    </row>
    <row r="42" spans="1:12" s="4" customFormat="1" ht="18" x14ac:dyDescent="0.35">
      <c r="A42" s="105" t="s">
        <v>99</v>
      </c>
      <c r="B42" s="47"/>
      <c r="C42" s="47">
        <v>5498</v>
      </c>
      <c r="D42" s="109">
        <v>5498</v>
      </c>
      <c r="E42" s="45"/>
      <c r="F42" s="43"/>
      <c r="H42" s="10"/>
      <c r="I42" s="10"/>
      <c r="J42" s="11"/>
      <c r="K42" s="11"/>
      <c r="L42" s="11"/>
    </row>
    <row r="43" spans="1:12" s="4" customFormat="1" ht="18" x14ac:dyDescent="0.35">
      <c r="A43" s="46" t="s">
        <v>42</v>
      </c>
      <c r="B43" s="47"/>
      <c r="C43" s="47">
        <v>16000</v>
      </c>
      <c r="D43" s="47"/>
      <c r="E43" s="45">
        <f>C43-B43</f>
        <v>16000</v>
      </c>
      <c r="F43" s="43"/>
      <c r="H43" s="10">
        <v>1000</v>
      </c>
      <c r="I43" s="10">
        <v>6000</v>
      </c>
      <c r="J43" s="11">
        <v>6000</v>
      </c>
      <c r="K43" s="11">
        <v>3000</v>
      </c>
      <c r="L43" s="11"/>
    </row>
    <row r="44" spans="1:12" s="4" customFormat="1" ht="18" x14ac:dyDescent="0.35">
      <c r="A44" s="105" t="s">
        <v>100</v>
      </c>
      <c r="B44" s="47"/>
      <c r="C44" s="47">
        <v>6598</v>
      </c>
      <c r="D44" s="109">
        <v>6598</v>
      </c>
      <c r="E44" s="45"/>
      <c r="F44" s="43"/>
      <c r="H44" s="10"/>
      <c r="I44" s="10"/>
      <c r="J44" s="11"/>
      <c r="K44" s="11"/>
      <c r="L44" s="11"/>
    </row>
    <row r="45" spans="1:12" ht="18" x14ac:dyDescent="0.35">
      <c r="A45" s="46" t="s">
        <v>35</v>
      </c>
      <c r="B45" s="47"/>
      <c r="C45" s="47">
        <v>0</v>
      </c>
      <c r="D45" s="47"/>
      <c r="E45" s="45">
        <f t="shared" ref="E45:E52" si="3">C45-B45</f>
        <v>0</v>
      </c>
      <c r="F45" s="43"/>
      <c r="H45" s="13">
        <v>600</v>
      </c>
      <c r="I45" s="13">
        <v>600</v>
      </c>
      <c r="J45" s="12">
        <v>600</v>
      </c>
      <c r="K45" s="12"/>
      <c r="L45" s="12"/>
    </row>
    <row r="46" spans="1:12" ht="18" x14ac:dyDescent="0.35">
      <c r="A46" s="46" t="s">
        <v>48</v>
      </c>
      <c r="B46" s="47"/>
      <c r="C46" s="47">
        <v>8000</v>
      </c>
      <c r="D46" s="47"/>
      <c r="E46" s="45">
        <f t="shared" si="3"/>
        <v>8000</v>
      </c>
      <c r="F46" s="43"/>
      <c r="H46" s="13"/>
      <c r="I46" s="10">
        <v>3000</v>
      </c>
      <c r="J46" s="12"/>
      <c r="K46" s="11">
        <v>5000</v>
      </c>
      <c r="L46" s="11"/>
    </row>
    <row r="47" spans="1:12" s="4" customFormat="1" ht="18" x14ac:dyDescent="0.35">
      <c r="A47" s="46" t="s">
        <v>41</v>
      </c>
      <c r="B47" s="47"/>
      <c r="C47" s="47">
        <v>5000</v>
      </c>
      <c r="D47" s="47"/>
      <c r="E47" s="45">
        <f t="shared" si="3"/>
        <v>5000</v>
      </c>
      <c r="F47" s="43"/>
      <c r="H47" s="13"/>
      <c r="I47" s="12"/>
      <c r="J47" s="12"/>
      <c r="K47" s="11">
        <v>5000</v>
      </c>
      <c r="L47" s="11"/>
    </row>
    <row r="48" spans="1:12" ht="18" x14ac:dyDescent="0.35">
      <c r="A48" s="46" t="s">
        <v>39</v>
      </c>
      <c r="B48" s="47"/>
      <c r="C48" s="47">
        <v>67500</v>
      </c>
      <c r="D48" s="47"/>
      <c r="E48" s="45">
        <f t="shared" si="3"/>
        <v>67500</v>
      </c>
      <c r="F48" s="43"/>
      <c r="H48" s="10">
        <v>47500</v>
      </c>
      <c r="I48" s="10">
        <v>20000</v>
      </c>
      <c r="J48" s="12"/>
      <c r="K48" s="12"/>
      <c r="L48" s="12"/>
    </row>
    <row r="49" spans="1:12" s="4" customFormat="1" ht="18" x14ac:dyDescent="0.35">
      <c r="A49" s="46" t="s">
        <v>52</v>
      </c>
      <c r="B49" s="47"/>
      <c r="C49" s="47">
        <v>125000</v>
      </c>
      <c r="D49" s="47"/>
      <c r="E49" s="45">
        <f t="shared" si="3"/>
        <v>125000</v>
      </c>
      <c r="F49" s="43"/>
      <c r="H49" s="10"/>
      <c r="I49" s="10"/>
      <c r="J49" s="12"/>
      <c r="K49" s="12"/>
      <c r="L49" s="12"/>
    </row>
    <row r="50" spans="1:12" ht="18" x14ac:dyDescent="0.35">
      <c r="A50" s="46" t="s">
        <v>18</v>
      </c>
      <c r="B50" s="47">
        <v>38400</v>
      </c>
      <c r="C50" s="47">
        <v>39400</v>
      </c>
      <c r="D50" s="47"/>
      <c r="E50" s="45">
        <f t="shared" si="3"/>
        <v>1000</v>
      </c>
      <c r="F50" s="43">
        <f>E50/B50</f>
        <v>2.6041666666666668E-2</v>
      </c>
      <c r="H50" s="13"/>
      <c r="I50" s="12"/>
      <c r="J50" s="12"/>
      <c r="K50" s="12"/>
      <c r="L50" s="12"/>
    </row>
    <row r="51" spans="1:12" s="4" customFormat="1" ht="18" x14ac:dyDescent="0.35">
      <c r="A51" s="46" t="s">
        <v>77</v>
      </c>
      <c r="B51" s="47"/>
      <c r="C51" s="47">
        <v>2000</v>
      </c>
      <c r="D51" s="47"/>
      <c r="E51" s="45">
        <f t="shared" si="3"/>
        <v>2000</v>
      </c>
      <c r="F51" s="43"/>
      <c r="H51" s="13"/>
      <c r="I51" s="12"/>
      <c r="J51" s="12"/>
      <c r="K51" s="12"/>
      <c r="L51" s="12"/>
    </row>
    <row r="52" spans="1:12" ht="18" x14ac:dyDescent="0.35">
      <c r="A52" s="46" t="s">
        <v>34</v>
      </c>
      <c r="B52" s="47"/>
      <c r="C52" s="47">
        <f>SUM(C53:C55)</f>
        <v>5700</v>
      </c>
      <c r="D52" s="47"/>
      <c r="E52" s="45">
        <f t="shared" si="3"/>
        <v>5700</v>
      </c>
      <c r="F52" s="43"/>
      <c r="H52" s="13">
        <v>300</v>
      </c>
      <c r="I52" s="13">
        <v>300</v>
      </c>
      <c r="J52" s="12">
        <v>300</v>
      </c>
      <c r="K52" s="12"/>
      <c r="L52" s="12"/>
    </row>
    <row r="53" spans="1:12" s="4" customFormat="1" ht="18" x14ac:dyDescent="0.35">
      <c r="A53" s="48" t="s">
        <v>73</v>
      </c>
      <c r="B53" s="49"/>
      <c r="C53" s="50">
        <v>4800</v>
      </c>
      <c r="D53" s="50"/>
      <c r="E53" s="35"/>
      <c r="F53" s="43"/>
      <c r="H53" s="13"/>
      <c r="I53" s="13"/>
      <c r="J53" s="12"/>
      <c r="K53" s="12"/>
      <c r="L53" s="12"/>
    </row>
    <row r="54" spans="1:12" s="4" customFormat="1" ht="18" x14ac:dyDescent="0.35">
      <c r="A54" s="48" t="s">
        <v>71</v>
      </c>
      <c r="B54" s="49"/>
      <c r="C54" s="50">
        <v>300</v>
      </c>
      <c r="D54" s="50"/>
      <c r="E54" s="35"/>
      <c r="F54" s="43"/>
      <c r="H54" s="13"/>
      <c r="I54" s="13"/>
      <c r="J54" s="12"/>
      <c r="K54" s="12"/>
      <c r="L54" s="12"/>
    </row>
    <row r="55" spans="1:12" s="4" customFormat="1" ht="18" x14ac:dyDescent="0.35">
      <c r="A55" s="48" t="s">
        <v>72</v>
      </c>
      <c r="B55" s="49"/>
      <c r="C55" s="50">
        <v>600</v>
      </c>
      <c r="D55" s="50"/>
      <c r="E55" s="35"/>
      <c r="F55" s="43"/>
      <c r="H55" s="13"/>
      <c r="I55" s="13"/>
      <c r="J55" s="12"/>
      <c r="K55" s="12"/>
      <c r="L55" s="12"/>
    </row>
    <row r="56" spans="1:12" ht="18" x14ac:dyDescent="0.35">
      <c r="A56" s="46" t="s">
        <v>37</v>
      </c>
      <c r="B56" s="47"/>
      <c r="C56" s="47">
        <v>11400</v>
      </c>
      <c r="D56" s="47"/>
      <c r="E56" s="45">
        <f t="shared" ref="E56:E64" si="4">C56-B56</f>
        <v>11400</v>
      </c>
      <c r="F56" s="43"/>
      <c r="H56" s="13"/>
      <c r="I56" s="12"/>
      <c r="J56" s="11"/>
      <c r="K56" s="12"/>
      <c r="L56" s="12"/>
    </row>
    <row r="57" spans="1:12" s="4" customFormat="1" ht="18" x14ac:dyDescent="0.35">
      <c r="A57" s="46" t="s">
        <v>46</v>
      </c>
      <c r="B57" s="47"/>
      <c r="C57" s="47">
        <v>17120</v>
      </c>
      <c r="D57" s="47"/>
      <c r="E57" s="45">
        <f t="shared" si="4"/>
        <v>17120</v>
      </c>
      <c r="F57" s="43"/>
      <c r="H57" s="10">
        <v>10120</v>
      </c>
      <c r="I57" s="12"/>
      <c r="J57" s="10">
        <v>7000</v>
      </c>
      <c r="K57" s="12"/>
      <c r="L57" s="12"/>
    </row>
    <row r="58" spans="1:12" ht="18" x14ac:dyDescent="0.35">
      <c r="A58" s="46" t="s">
        <v>32</v>
      </c>
      <c r="B58" s="47"/>
      <c r="C58" s="47">
        <v>12000</v>
      </c>
      <c r="D58" s="47"/>
      <c r="E58" s="45">
        <f t="shared" si="4"/>
        <v>12000</v>
      </c>
      <c r="F58" s="43"/>
      <c r="H58" s="10">
        <v>12000</v>
      </c>
      <c r="I58" s="12"/>
      <c r="J58" s="12"/>
      <c r="K58" s="12"/>
      <c r="L58" s="12"/>
    </row>
    <row r="59" spans="1:12" s="4" customFormat="1" ht="18" x14ac:dyDescent="0.35">
      <c r="A59" s="46" t="s">
        <v>47</v>
      </c>
      <c r="B59" s="47"/>
      <c r="C59" s="47">
        <v>1000</v>
      </c>
      <c r="D59" s="47"/>
      <c r="E59" s="45">
        <f t="shared" si="4"/>
        <v>1000</v>
      </c>
      <c r="F59" s="43"/>
      <c r="H59" s="10">
        <v>1000</v>
      </c>
      <c r="I59" s="12"/>
      <c r="J59" s="12"/>
      <c r="K59" s="12"/>
      <c r="L59" s="12"/>
    </row>
    <row r="60" spans="1:12" s="4" customFormat="1" ht="18" x14ac:dyDescent="0.35">
      <c r="A60" s="46" t="s">
        <v>44</v>
      </c>
      <c r="B60" s="47"/>
      <c r="C60" s="47">
        <v>20000</v>
      </c>
      <c r="D60" s="47"/>
      <c r="E60" s="45">
        <f t="shared" si="4"/>
        <v>20000</v>
      </c>
      <c r="F60" s="43"/>
      <c r="H60" s="10">
        <v>20000</v>
      </c>
      <c r="I60" s="12"/>
      <c r="J60" s="12"/>
      <c r="K60" s="12"/>
      <c r="L60" s="12"/>
    </row>
    <row r="61" spans="1:12" s="4" customFormat="1" ht="18" x14ac:dyDescent="0.35">
      <c r="A61" s="46" t="s">
        <v>38</v>
      </c>
      <c r="B61" s="47"/>
      <c r="C61" s="47">
        <v>16000</v>
      </c>
      <c r="D61" s="47"/>
      <c r="E61" s="45">
        <f t="shared" si="4"/>
        <v>16000</v>
      </c>
      <c r="F61" s="43"/>
      <c r="H61" s="10">
        <v>16000</v>
      </c>
      <c r="I61" s="12"/>
      <c r="J61" s="12"/>
      <c r="K61" s="12"/>
      <c r="L61" s="12"/>
    </row>
    <row r="62" spans="1:12" ht="18" x14ac:dyDescent="0.35">
      <c r="A62" s="46" t="s">
        <v>33</v>
      </c>
      <c r="B62" s="47"/>
      <c r="C62" s="47">
        <v>30000</v>
      </c>
      <c r="D62" s="47"/>
      <c r="E62" s="45">
        <f t="shared" si="4"/>
        <v>30000</v>
      </c>
      <c r="F62" s="43"/>
      <c r="H62" s="10">
        <v>30000</v>
      </c>
      <c r="I62" s="12"/>
      <c r="J62" s="12"/>
      <c r="K62" s="12"/>
      <c r="L62" s="12"/>
    </row>
    <row r="63" spans="1:12" ht="18" x14ac:dyDescent="0.35">
      <c r="A63" s="46" t="s">
        <v>20</v>
      </c>
      <c r="B63" s="47">
        <v>3000</v>
      </c>
      <c r="C63" s="47">
        <v>3400</v>
      </c>
      <c r="D63" s="47"/>
      <c r="E63" s="45">
        <f t="shared" si="4"/>
        <v>400</v>
      </c>
      <c r="F63" s="43">
        <f>E63/B63</f>
        <v>0.13333333333333333</v>
      </c>
      <c r="H63" s="13"/>
      <c r="I63" s="12"/>
      <c r="J63" s="12"/>
      <c r="K63" s="12"/>
      <c r="L63" s="12"/>
    </row>
    <row r="64" spans="1:12" ht="18" x14ac:dyDescent="0.35">
      <c r="A64" s="46" t="s">
        <v>21</v>
      </c>
      <c r="B64" s="47">
        <v>30108</v>
      </c>
      <c r="C64" s="47">
        <f>SUM(C65:C67)</f>
        <v>27000</v>
      </c>
      <c r="D64" s="47"/>
      <c r="E64" s="45">
        <f t="shared" si="4"/>
        <v>-3108</v>
      </c>
      <c r="F64" s="43">
        <f>E64/B64</f>
        <v>-0.1032283778397768</v>
      </c>
      <c r="H64" s="10">
        <v>1700</v>
      </c>
      <c r="I64" s="13">
        <v>800</v>
      </c>
      <c r="J64" s="11">
        <v>2000</v>
      </c>
      <c r="K64" s="12"/>
      <c r="L64" s="12"/>
    </row>
    <row r="65" spans="1:12" s="4" customFormat="1" ht="18" x14ac:dyDescent="0.35">
      <c r="A65" s="48" t="s">
        <v>64</v>
      </c>
      <c r="B65" s="49"/>
      <c r="C65" s="50">
        <v>2500</v>
      </c>
      <c r="D65" s="50"/>
      <c r="E65" s="35"/>
      <c r="F65" s="43"/>
      <c r="H65" s="10"/>
      <c r="I65" s="13"/>
      <c r="J65" s="11"/>
      <c r="K65" s="12"/>
      <c r="L65" s="12"/>
    </row>
    <row r="66" spans="1:12" s="4" customFormat="1" ht="18" x14ac:dyDescent="0.35">
      <c r="A66" s="48" t="s">
        <v>53</v>
      </c>
      <c r="B66" s="49"/>
      <c r="C66" s="50">
        <v>15000</v>
      </c>
      <c r="D66" s="50"/>
      <c r="E66" s="35"/>
      <c r="F66" s="43"/>
      <c r="H66" s="10"/>
      <c r="I66" s="13"/>
      <c r="J66" s="11"/>
      <c r="K66" s="12"/>
      <c r="L66" s="12"/>
    </row>
    <row r="67" spans="1:12" s="4" customFormat="1" ht="18" x14ac:dyDescent="0.35">
      <c r="A67" s="48" t="s">
        <v>69</v>
      </c>
      <c r="B67" s="51"/>
      <c r="C67" s="52">
        <f>5000+H64+I64+J64</f>
        <v>9500</v>
      </c>
      <c r="D67" s="52"/>
      <c r="E67" s="35"/>
      <c r="F67" s="43"/>
      <c r="H67" s="10"/>
      <c r="I67" s="13"/>
      <c r="J67" s="11"/>
      <c r="K67" s="12"/>
      <c r="L67" s="12"/>
    </row>
    <row r="68" spans="1:12" s="4" customFormat="1" ht="18" x14ac:dyDescent="0.35">
      <c r="A68" s="105" t="s">
        <v>106</v>
      </c>
      <c r="B68" s="51"/>
      <c r="C68" s="106">
        <v>6158</v>
      </c>
      <c r="D68" s="110">
        <v>6158</v>
      </c>
      <c r="E68" s="35"/>
      <c r="F68" s="43"/>
      <c r="H68" s="10"/>
      <c r="I68" s="13"/>
      <c r="J68" s="11"/>
      <c r="K68" s="12"/>
      <c r="L68" s="12"/>
    </row>
    <row r="69" spans="1:12" ht="18" x14ac:dyDescent="0.35">
      <c r="A69" s="46" t="s">
        <v>22</v>
      </c>
      <c r="B69" s="47">
        <v>1500</v>
      </c>
      <c r="C69" s="47">
        <v>1500</v>
      </c>
      <c r="D69" s="47"/>
      <c r="E69" s="45">
        <f>C69-B69</f>
        <v>0</v>
      </c>
      <c r="F69" s="43">
        <f>E69/B69</f>
        <v>0</v>
      </c>
      <c r="H69" s="13"/>
      <c r="I69" s="12"/>
      <c r="J69" s="12"/>
      <c r="K69" s="12"/>
      <c r="L69" s="12"/>
    </row>
    <row r="70" spans="1:12" ht="18" x14ac:dyDescent="0.35">
      <c r="A70" s="46" t="s">
        <v>23</v>
      </c>
      <c r="B70" s="47">
        <v>7000</v>
      </c>
      <c r="C70" s="47">
        <f>SUM(C71:C73)</f>
        <v>5108</v>
      </c>
      <c r="D70" s="47"/>
      <c r="E70" s="45">
        <f>C70-B70</f>
        <v>-1892</v>
      </c>
      <c r="F70" s="43">
        <f>E70/B70</f>
        <v>-0.2702857142857143</v>
      </c>
      <c r="H70" s="13"/>
      <c r="I70" s="12"/>
      <c r="J70" s="12"/>
      <c r="K70" s="12"/>
      <c r="L70" s="12"/>
    </row>
    <row r="71" spans="1:12" s="4" customFormat="1" ht="18" x14ac:dyDescent="0.35">
      <c r="A71" s="48" t="s">
        <v>66</v>
      </c>
      <c r="B71" s="49"/>
      <c r="C71" s="50">
        <v>2628</v>
      </c>
      <c r="D71" s="50"/>
      <c r="E71" s="35"/>
      <c r="F71" s="43"/>
      <c r="H71" s="13"/>
      <c r="I71" s="12"/>
      <c r="J71" s="12"/>
      <c r="K71" s="12"/>
      <c r="L71" s="12"/>
    </row>
    <row r="72" spans="1:12" s="4" customFormat="1" ht="18" x14ac:dyDescent="0.35">
      <c r="A72" s="48" t="s">
        <v>65</v>
      </c>
      <c r="B72" s="49"/>
      <c r="C72" s="50">
        <v>1480</v>
      </c>
      <c r="D72" s="50"/>
      <c r="E72" s="35"/>
      <c r="F72" s="43"/>
      <c r="H72" s="13"/>
      <c r="I72" s="12"/>
      <c r="J72" s="12"/>
      <c r="K72" s="12"/>
      <c r="L72" s="12"/>
    </row>
    <row r="73" spans="1:12" s="4" customFormat="1" ht="18" x14ac:dyDescent="0.35">
      <c r="A73" s="48" t="s">
        <v>67</v>
      </c>
      <c r="B73" s="49"/>
      <c r="C73" s="50">
        <v>1000</v>
      </c>
      <c r="D73" s="50"/>
      <c r="E73" s="35"/>
      <c r="F73" s="43"/>
      <c r="H73" s="13"/>
      <c r="I73" s="12"/>
      <c r="J73" s="12"/>
      <c r="K73" s="12"/>
      <c r="L73" s="12"/>
    </row>
    <row r="74" spans="1:12" ht="18" x14ac:dyDescent="0.35">
      <c r="A74" s="46" t="s">
        <v>24</v>
      </c>
      <c r="B74" s="47">
        <v>10500</v>
      </c>
      <c r="C74" s="47">
        <f>SUM(C75:C77)</f>
        <v>17500</v>
      </c>
      <c r="D74" s="47"/>
      <c r="E74" s="45">
        <f>C74-B74</f>
        <v>7000</v>
      </c>
      <c r="F74" s="43">
        <f>E74/B74</f>
        <v>0.66666666666666663</v>
      </c>
      <c r="H74" s="13"/>
      <c r="I74" s="10">
        <v>5000</v>
      </c>
      <c r="J74" s="12"/>
      <c r="K74" s="12"/>
      <c r="L74" s="12"/>
    </row>
    <row r="75" spans="1:12" s="3" customFormat="1" ht="18" x14ac:dyDescent="0.35">
      <c r="A75" s="48" t="s">
        <v>70</v>
      </c>
      <c r="B75" s="49"/>
      <c r="C75" s="50">
        <v>7500</v>
      </c>
      <c r="D75" s="50"/>
      <c r="E75" s="53"/>
      <c r="F75" s="43"/>
      <c r="H75" s="14"/>
      <c r="I75" s="15"/>
      <c r="J75" s="16"/>
      <c r="K75" s="16"/>
      <c r="L75" s="16"/>
    </row>
    <row r="76" spans="1:12" s="3" customFormat="1" ht="18" x14ac:dyDescent="0.35">
      <c r="A76" s="48" t="s">
        <v>68</v>
      </c>
      <c r="B76" s="49"/>
      <c r="C76" s="50">
        <v>2000</v>
      </c>
      <c r="D76" s="50"/>
      <c r="E76" s="53"/>
      <c r="F76" s="43"/>
      <c r="H76" s="14"/>
      <c r="I76" s="15"/>
      <c r="J76" s="16"/>
      <c r="K76" s="16"/>
      <c r="L76" s="16"/>
    </row>
    <row r="77" spans="1:12" s="3" customFormat="1" ht="18" x14ac:dyDescent="0.35">
      <c r="A77" s="48" t="s">
        <v>62</v>
      </c>
      <c r="B77" s="49"/>
      <c r="C77" s="50">
        <v>8000</v>
      </c>
      <c r="D77" s="50"/>
      <c r="E77" s="53"/>
      <c r="F77" s="43"/>
      <c r="H77" s="14"/>
      <c r="I77" s="15"/>
      <c r="J77" s="16"/>
      <c r="K77" s="16"/>
      <c r="L77" s="16"/>
    </row>
    <row r="78" spans="1:12" ht="18" x14ac:dyDescent="0.35">
      <c r="A78" s="46" t="s">
        <v>25</v>
      </c>
      <c r="B78" s="47">
        <v>7500</v>
      </c>
      <c r="C78" s="47">
        <f>SUM(C79:C80)</f>
        <v>7000</v>
      </c>
      <c r="D78" s="47"/>
      <c r="E78" s="45">
        <f>C78-B78</f>
        <v>-500</v>
      </c>
      <c r="F78" s="43">
        <f>E78/B78</f>
        <v>-6.6666666666666666E-2</v>
      </c>
      <c r="H78" s="13"/>
      <c r="I78" s="12"/>
      <c r="J78" s="12"/>
      <c r="K78" s="12"/>
      <c r="L78" s="12"/>
    </row>
    <row r="79" spans="1:12" s="3" customFormat="1" ht="18" x14ac:dyDescent="0.35">
      <c r="A79" s="48" t="s">
        <v>59</v>
      </c>
      <c r="B79" s="49"/>
      <c r="C79" s="50">
        <v>6000</v>
      </c>
      <c r="D79" s="50"/>
      <c r="E79" s="53"/>
      <c r="F79" s="43"/>
      <c r="H79" s="14"/>
      <c r="I79" s="16"/>
      <c r="J79" s="16"/>
      <c r="K79" s="16"/>
      <c r="L79" s="16"/>
    </row>
    <row r="80" spans="1:12" s="3" customFormat="1" ht="18" x14ac:dyDescent="0.35">
      <c r="A80" s="48" t="s">
        <v>63</v>
      </c>
      <c r="B80" s="49"/>
      <c r="C80" s="50">
        <v>1000</v>
      </c>
      <c r="D80" s="50"/>
      <c r="E80" s="53"/>
      <c r="F80" s="43"/>
      <c r="H80" s="14"/>
      <c r="I80" s="16"/>
      <c r="J80" s="16"/>
      <c r="K80" s="16"/>
      <c r="L80" s="16"/>
    </row>
    <row r="81" spans="1:19" ht="18" x14ac:dyDescent="0.35">
      <c r="A81" s="46" t="s">
        <v>26</v>
      </c>
      <c r="B81" s="47">
        <v>17000</v>
      </c>
      <c r="C81" s="47">
        <f>SUM(C82:C83)</f>
        <v>16200</v>
      </c>
      <c r="D81" s="47"/>
      <c r="E81" s="45">
        <f>C81-B81</f>
        <v>-800</v>
      </c>
      <c r="F81" s="43">
        <f>E81/B81</f>
        <v>-4.7058823529411764E-2</v>
      </c>
      <c r="H81" s="13"/>
      <c r="I81" s="12"/>
      <c r="J81" s="12"/>
      <c r="K81" s="12"/>
      <c r="L81" s="12"/>
    </row>
    <row r="82" spans="1:19" s="3" customFormat="1" ht="18" x14ac:dyDescent="0.35">
      <c r="A82" s="48" t="s">
        <v>60</v>
      </c>
      <c r="B82" s="49"/>
      <c r="C82" s="50">
        <v>4200</v>
      </c>
      <c r="D82" s="50"/>
      <c r="E82" s="53"/>
      <c r="F82" s="43"/>
      <c r="H82" s="14"/>
      <c r="I82" s="16"/>
      <c r="J82" s="16"/>
      <c r="K82" s="16"/>
      <c r="L82" s="16"/>
    </row>
    <row r="83" spans="1:19" s="3" customFormat="1" ht="18" x14ac:dyDescent="0.35">
      <c r="A83" s="48" t="s">
        <v>61</v>
      </c>
      <c r="B83" s="49"/>
      <c r="C83" s="50">
        <v>12000</v>
      </c>
      <c r="D83" s="50"/>
      <c r="E83" s="53"/>
      <c r="F83" s="43"/>
      <c r="H83" s="14"/>
      <c r="I83" s="16"/>
      <c r="J83" s="16"/>
      <c r="K83" s="16"/>
      <c r="L83" s="16"/>
    </row>
    <row r="84" spans="1:19" ht="18" x14ac:dyDescent="0.35">
      <c r="A84" s="46" t="s">
        <v>27</v>
      </c>
      <c r="B84" s="47">
        <v>5000</v>
      </c>
      <c r="C84" s="47">
        <v>5000</v>
      </c>
      <c r="D84" s="47"/>
      <c r="E84" s="45">
        <f>C84-B84</f>
        <v>0</v>
      </c>
      <c r="F84" s="43">
        <f>E84/B84</f>
        <v>0</v>
      </c>
      <c r="H84" s="17"/>
      <c r="I84" s="12"/>
      <c r="J84" s="12"/>
      <c r="K84" s="12"/>
      <c r="L84" s="12"/>
    </row>
    <row r="85" spans="1:19" ht="18" x14ac:dyDescent="0.35">
      <c r="A85" s="46" t="s">
        <v>36</v>
      </c>
      <c r="B85" s="47">
        <v>3000</v>
      </c>
      <c r="C85" s="47">
        <v>0</v>
      </c>
      <c r="D85" s="47"/>
      <c r="E85" s="45">
        <f>C85-B85</f>
        <v>-3000</v>
      </c>
      <c r="F85" s="43">
        <f>E85/B85</f>
        <v>-1</v>
      </c>
      <c r="H85" s="13"/>
      <c r="I85" s="12"/>
      <c r="J85" s="12"/>
      <c r="K85" s="12"/>
      <c r="L85" s="12"/>
    </row>
    <row r="86" spans="1:19" s="4" customFormat="1" ht="18" x14ac:dyDescent="0.35">
      <c r="A86" s="105" t="s">
        <v>101</v>
      </c>
      <c r="B86" s="47"/>
      <c r="C86" s="47">
        <v>0</v>
      </c>
      <c r="D86" s="109">
        <v>0</v>
      </c>
      <c r="E86" s="45"/>
      <c r="F86" s="43"/>
      <c r="H86" s="13"/>
      <c r="I86" s="12"/>
      <c r="J86" s="12"/>
      <c r="K86" s="12"/>
      <c r="L86" s="12"/>
    </row>
    <row r="87" spans="1:19" s="4" customFormat="1" ht="18" x14ac:dyDescent="0.35">
      <c r="A87" s="46" t="s">
        <v>75</v>
      </c>
      <c r="B87" s="47">
        <v>3000</v>
      </c>
      <c r="C87" s="47">
        <v>3000</v>
      </c>
      <c r="D87" s="47"/>
      <c r="E87" s="45">
        <f>C87-B87</f>
        <v>0</v>
      </c>
      <c r="F87" s="43">
        <f>E87/B87</f>
        <v>0</v>
      </c>
      <c r="H87" s="13"/>
      <c r="I87" s="12"/>
      <c r="J87" s="12"/>
      <c r="K87" s="12"/>
      <c r="L87" s="12"/>
    </row>
    <row r="88" spans="1:19" ht="18.600000000000001" thickBot="1" x14ac:dyDescent="0.4">
      <c r="A88" s="46" t="s">
        <v>74</v>
      </c>
      <c r="B88" s="47">
        <v>30000</v>
      </c>
      <c r="C88" s="54"/>
      <c r="D88" s="54"/>
      <c r="E88" s="55">
        <f>C88-B88</f>
        <v>-30000</v>
      </c>
      <c r="F88" s="56">
        <f>E88/B88</f>
        <v>-1</v>
      </c>
      <c r="H88" s="17"/>
      <c r="I88" s="18"/>
      <c r="J88" s="18"/>
      <c r="K88" s="18"/>
      <c r="L88" s="19"/>
    </row>
    <row r="89" spans="1:19" ht="18.600000000000001" thickBot="1" x14ac:dyDescent="0.4">
      <c r="A89" s="57" t="s">
        <v>31</v>
      </c>
      <c r="B89" s="38">
        <f>SUM(B25:B88)</f>
        <v>1535543</v>
      </c>
      <c r="C89" s="58">
        <f>SUM(C25:C31,C37,C38,C39,C40:C52,C56:C64,C68,C69,C70,C74,C78,C81,C84:C87)</f>
        <v>1819483</v>
      </c>
      <c r="D89" s="58">
        <f>SUM(D25:D88)</f>
        <v>208931</v>
      </c>
      <c r="E89" s="59">
        <f>SUM(E25:E88)</f>
        <v>75009</v>
      </c>
      <c r="F89" s="39">
        <f>E89/B89</f>
        <v>4.8848518081225992E-2</v>
      </c>
      <c r="H89" s="20">
        <f>SUM(H25:H85)</f>
        <v>186420</v>
      </c>
      <c r="I89" s="21">
        <f>SUM(I25:I85)</f>
        <v>67700</v>
      </c>
      <c r="J89" s="21">
        <f>SUM(J25:J85)</f>
        <v>37900</v>
      </c>
      <c r="K89" s="21">
        <f>SUM(K25:K85)</f>
        <v>33000</v>
      </c>
      <c r="L89" s="21">
        <f>SUM(L25:L85)</f>
        <v>35856</v>
      </c>
    </row>
    <row r="90" spans="1:19" ht="18" x14ac:dyDescent="0.35">
      <c r="A90" s="33"/>
      <c r="B90" s="33"/>
      <c r="C90" s="33"/>
      <c r="D90" s="33"/>
      <c r="E90" s="33"/>
      <c r="F90" s="61"/>
      <c r="S90" s="31"/>
    </row>
    <row r="91" spans="1:19" ht="36" x14ac:dyDescent="0.35">
      <c r="A91" s="28"/>
      <c r="B91" s="62"/>
      <c r="C91" s="62" t="s">
        <v>80</v>
      </c>
      <c r="D91" s="62"/>
      <c r="E91" s="62"/>
      <c r="F91" s="63"/>
    </row>
    <row r="92" spans="1:19" ht="18" x14ac:dyDescent="0.35">
      <c r="A92" s="64" t="s">
        <v>79</v>
      </c>
      <c r="B92" s="65"/>
      <c r="C92" s="65">
        <f>B20-C89</f>
        <v>-262633</v>
      </c>
      <c r="D92" s="65"/>
      <c r="E92" s="60"/>
      <c r="F92" s="60"/>
    </row>
    <row r="93" spans="1:19" ht="18" x14ac:dyDescent="0.35">
      <c r="A93" s="66"/>
      <c r="B93" s="67"/>
      <c r="C93" s="68"/>
      <c r="D93" s="68"/>
      <c r="E93" s="33"/>
      <c r="F93" s="33"/>
    </row>
    <row r="94" spans="1:19" ht="18" x14ac:dyDescent="0.35">
      <c r="A94" s="33" t="s">
        <v>85</v>
      </c>
      <c r="B94" s="33"/>
      <c r="C94" s="65">
        <v>370000</v>
      </c>
      <c r="D94" s="65"/>
      <c r="E94" s="33"/>
      <c r="F94" s="33"/>
    </row>
    <row r="95" spans="1:19" ht="18" x14ac:dyDescent="0.35">
      <c r="A95" s="33" t="s">
        <v>82</v>
      </c>
      <c r="B95" s="33"/>
      <c r="C95" s="69">
        <v>53322</v>
      </c>
      <c r="D95" s="65"/>
      <c r="E95" s="33"/>
      <c r="F95" s="33"/>
    </row>
    <row r="96" spans="1:19" ht="18" x14ac:dyDescent="0.35">
      <c r="A96" s="33" t="s">
        <v>83</v>
      </c>
      <c r="B96" s="33"/>
      <c r="C96" s="65">
        <f>SUM(C94:C95)</f>
        <v>423322</v>
      </c>
      <c r="D96" s="65"/>
      <c r="E96" s="33"/>
      <c r="F96" s="33"/>
    </row>
    <row r="97" spans="1:6" ht="18.600000000000001" thickBot="1" x14ac:dyDescent="0.4">
      <c r="A97" s="33" t="s">
        <v>84</v>
      </c>
      <c r="B97" s="33"/>
      <c r="C97" s="70">
        <f>+C96+C92</f>
        <v>160689</v>
      </c>
      <c r="D97" s="65"/>
      <c r="E97" s="33"/>
      <c r="F97" s="33"/>
    </row>
    <row r="98" spans="1:6" ht="15" thickTop="1" x14ac:dyDescent="0.3"/>
  </sheetData>
  <pageMargins left="0.7" right="0.7" top="0.75" bottom="0.75" header="0.3" footer="0.3"/>
  <pageSetup orientation="portrait" horizontalDpi="4294967295" verticalDpi="4294967295" r:id="rId1"/>
  <ignoredErrors>
    <ignoredError sqref="C81 C40 C50:C52 C31:C36" formulaRange="1"/>
    <ignoredError sqref="Z20" 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FA0CA75900AA4AAA955F0B8D5C7DFE" ma:contentTypeVersion="4" ma:contentTypeDescription="Create a new document." ma:contentTypeScope="" ma:versionID="5682a1c9b6960572b227a01c34eb0109">
  <xsd:schema xmlns:xsd="http://www.w3.org/2001/XMLSchema" xmlns:xs="http://www.w3.org/2001/XMLSchema" xmlns:p="http://schemas.microsoft.com/office/2006/metadata/properties" xmlns:ns2="a0730863-5ed0-43a2-a3bd-b8ef401af2f5" xmlns:ns3="5e8b647f-3277-4c1b-9a17-e6572ca2157d" targetNamespace="http://schemas.microsoft.com/office/2006/metadata/properties" ma:root="true" ma:fieldsID="06f6776dec67785993ed613d47cbba1a" ns2:_="" ns3:_="">
    <xsd:import namespace="a0730863-5ed0-43a2-a3bd-b8ef401af2f5"/>
    <xsd:import namespace="5e8b647f-3277-4c1b-9a17-e6572ca215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30863-5ed0-43a2-a3bd-b8ef401af2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b647f-3277-4c1b-9a17-e6572ca2157d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6D9CC-7E76-4C4E-85D3-9AB328690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AB15AA-C6AF-449E-8F25-14FC149A3A77}">
  <ds:schemaRefs>
    <ds:schemaRef ds:uri="http://schemas.microsoft.com/office/2006/metadata/properties"/>
    <ds:schemaRef ds:uri="a0730863-5ed0-43a2-a3bd-b8ef401af2f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e8b647f-3277-4c1b-9a17-e6572ca2157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721EC6E-04C2-4B8A-94F8-8D9C1EC4C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30863-5ed0-43a2-a3bd-b8ef401af2f5"/>
    <ds:schemaRef ds:uri="5e8b647f-3277-4c1b-9a17-e6572ca215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Flaco</dc:creator>
  <cp:lastModifiedBy>Humberto Flaco</cp:lastModifiedBy>
  <dcterms:created xsi:type="dcterms:W3CDTF">2017-03-03T22:05:23Z</dcterms:created>
  <dcterms:modified xsi:type="dcterms:W3CDTF">2017-08-28T20:11:08Z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0x0101003FFA0CA75900AA4AAA955F0B8D5C7DFE</vt:lpwstr>
  </property>
</Properties>
</file>